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25" windowHeight="7860" activeTab="2"/>
  </bookViews>
  <sheets>
    <sheet name="2ведомст" sheetId="2" r:id="rId1"/>
    <sheet name="3функц" sheetId="3" r:id="rId2"/>
    <sheet name="4программы" sheetId="1" r:id="rId3"/>
  </sheets>
  <definedNames>
    <definedName name="_GoBack" localSheetId="2">'4программы'!$I$59</definedName>
    <definedName name="_xlnm.Print_Titles" localSheetId="0">'2ведомст'!$8:$8</definedName>
    <definedName name="_xlnm.Print_Titles" localSheetId="1">'3функц'!$8:$8</definedName>
    <definedName name="_xlnm.Print_Titles" localSheetId="2">'4программы'!$7:$7</definedName>
    <definedName name="_xlnm.Print_Area" localSheetId="2">'4программы'!$A$1:$K$299</definedName>
  </definedNames>
  <calcPr calcId="124519"/>
</workbook>
</file>

<file path=xl/calcChain.xml><?xml version="1.0" encoding="utf-8"?>
<calcChain xmlns="http://schemas.openxmlformats.org/spreadsheetml/2006/main">
  <c r="I241" i="1"/>
  <c r="I244"/>
  <c r="I283"/>
  <c r="I100"/>
  <c r="I246"/>
  <c r="I118"/>
  <c r="G90" i="2"/>
  <c r="H94"/>
  <c r="H93" s="1"/>
  <c r="I94"/>
  <c r="I93" s="1"/>
  <c r="G94"/>
  <c r="G93" s="1"/>
  <c r="H64"/>
  <c r="I64"/>
  <c r="G64"/>
  <c r="H65"/>
  <c r="I65"/>
  <c r="G65"/>
  <c r="H66"/>
  <c r="I66"/>
  <c r="G66"/>
  <c r="F89" i="3"/>
  <c r="F93"/>
  <c r="F92" s="1"/>
  <c r="H93"/>
  <c r="H92" s="1"/>
  <c r="G93"/>
  <c r="G92" s="1"/>
  <c r="F65"/>
  <c r="F64" s="1"/>
  <c r="F63" s="1"/>
  <c r="G63"/>
  <c r="H63"/>
  <c r="I177" i="1"/>
  <c r="I196"/>
  <c r="I81"/>
  <c r="J61"/>
  <c r="K61"/>
  <c r="J66"/>
  <c r="K66"/>
  <c r="I66"/>
  <c r="K68"/>
  <c r="K67" s="1"/>
  <c r="J68"/>
  <c r="J67" s="1"/>
  <c r="I68"/>
  <c r="I67" s="1"/>
  <c r="J251"/>
  <c r="K251"/>
  <c r="J291"/>
  <c r="K291"/>
  <c r="I291"/>
  <c r="J292"/>
  <c r="K292"/>
  <c r="I292"/>
  <c r="I293"/>
  <c r="G141" i="2"/>
  <c r="F140" i="3"/>
  <c r="I26" i="1"/>
  <c r="I127"/>
  <c r="I262"/>
  <c r="I263"/>
  <c r="I258"/>
  <c r="I257"/>
  <c r="I222"/>
  <c r="I129" l="1"/>
  <c r="I128"/>
  <c r="I126"/>
  <c r="I25"/>
  <c r="I24"/>
  <c r="I22"/>
  <c r="I14"/>
  <c r="I208" i="2" l="1"/>
  <c r="I207" s="1"/>
  <c r="H208"/>
  <c r="H207" s="1"/>
  <c r="G208"/>
  <c r="G207" s="1"/>
  <c r="G206" i="3"/>
  <c r="H206"/>
  <c r="H207"/>
  <c r="G207"/>
  <c r="F207"/>
  <c r="F206" s="1"/>
  <c r="K285" i="1"/>
  <c r="K284" s="1"/>
  <c r="J285"/>
  <c r="I285"/>
  <c r="J284"/>
  <c r="I284"/>
  <c r="K278"/>
  <c r="J278"/>
  <c r="I278"/>
  <c r="J282"/>
  <c r="J281" s="1"/>
  <c r="J280" s="1"/>
  <c r="J279" s="1"/>
  <c r="K282"/>
  <c r="K281" s="1"/>
  <c r="K280" s="1"/>
  <c r="K279" s="1"/>
  <c r="I237"/>
  <c r="G177" i="2"/>
  <c r="G176" s="1"/>
  <c r="K241" i="1"/>
  <c r="J241"/>
  <c r="I104"/>
  <c r="I250"/>
  <c r="I155"/>
  <c r="I152"/>
  <c r="F176" i="3" l="1"/>
  <c r="F175" s="1"/>
  <c r="I245" i="1"/>
  <c r="H175" i="2"/>
  <c r="H174" s="1"/>
  <c r="I175"/>
  <c r="I174" s="1"/>
  <c r="G175"/>
  <c r="G174" s="1"/>
  <c r="G174" i="3"/>
  <c r="G173" s="1"/>
  <c r="H174"/>
  <c r="H173" s="1"/>
  <c r="F174"/>
  <c r="F173" s="1"/>
  <c r="I243" i="1"/>
  <c r="J107" l="1"/>
  <c r="J106" s="1"/>
  <c r="J105" s="1"/>
  <c r="I107"/>
  <c r="I106" s="1"/>
  <c r="I105" s="1"/>
  <c r="J72"/>
  <c r="J71" s="1"/>
  <c r="J70" s="1"/>
  <c r="K72"/>
  <c r="I24" i="2"/>
  <c r="G23" i="3"/>
  <c r="G24" i="2"/>
  <c r="H213" i="3"/>
  <c r="H212" s="1"/>
  <c r="H211" s="1"/>
  <c r="H210" s="1"/>
  <c r="H209" s="1"/>
  <c r="G213"/>
  <c r="G212" s="1"/>
  <c r="G211" s="1"/>
  <c r="G210" s="1"/>
  <c r="G209" s="1"/>
  <c r="F213"/>
  <c r="F212" s="1"/>
  <c r="F211" s="1"/>
  <c r="F210" s="1"/>
  <c r="F209" s="1"/>
  <c r="H205"/>
  <c r="H204" s="1"/>
  <c r="H203" s="1"/>
  <c r="G205"/>
  <c r="G204" s="1"/>
  <c r="G203" s="1"/>
  <c r="F205"/>
  <c r="F204" s="1"/>
  <c r="F203" s="1"/>
  <c r="H202"/>
  <c r="H201" s="1"/>
  <c r="G202"/>
  <c r="G201" s="1"/>
  <c r="F202"/>
  <c r="F201" s="1"/>
  <c r="H200"/>
  <c r="H199" s="1"/>
  <c r="G200"/>
  <c r="G199" s="1"/>
  <c r="F200"/>
  <c r="F199" s="1"/>
  <c r="H197"/>
  <c r="H196" s="1"/>
  <c r="G197"/>
  <c r="G196" s="1"/>
  <c r="F197"/>
  <c r="F196" s="1"/>
  <c r="H195"/>
  <c r="G195"/>
  <c r="F195"/>
  <c r="H194"/>
  <c r="G194"/>
  <c r="F194"/>
  <c r="H192"/>
  <c r="G192"/>
  <c r="F192"/>
  <c r="H191"/>
  <c r="G191"/>
  <c r="F191"/>
  <c r="H190"/>
  <c r="G190"/>
  <c r="F190"/>
  <c r="H189"/>
  <c r="G189"/>
  <c r="F189"/>
  <c r="H185"/>
  <c r="H184" s="1"/>
  <c r="G185"/>
  <c r="G184" s="1"/>
  <c r="F185"/>
  <c r="F184" s="1"/>
  <c r="H183"/>
  <c r="G183"/>
  <c r="F183"/>
  <c r="H182"/>
  <c r="G182"/>
  <c r="F182"/>
  <c r="H172"/>
  <c r="H171" s="1"/>
  <c r="G172"/>
  <c r="G171" s="1"/>
  <c r="F172"/>
  <c r="F171" s="1"/>
  <c r="H170"/>
  <c r="G170"/>
  <c r="F170"/>
  <c r="H169"/>
  <c r="G169"/>
  <c r="F169"/>
  <c r="H167"/>
  <c r="H166" s="1"/>
  <c r="G167"/>
  <c r="G166" s="1"/>
  <c r="F167"/>
  <c r="F166" s="1"/>
  <c r="H163"/>
  <c r="G163"/>
  <c r="F163"/>
  <c r="H162"/>
  <c r="G162"/>
  <c r="F162"/>
  <c r="H157"/>
  <c r="H156" s="1"/>
  <c r="G157"/>
  <c r="G156" s="1"/>
  <c r="F157"/>
  <c r="F156" s="1"/>
  <c r="H155"/>
  <c r="H154" s="1"/>
  <c r="G155"/>
  <c r="G154" s="1"/>
  <c r="F155"/>
  <c r="F154" s="1"/>
  <c r="H153"/>
  <c r="H152" s="1"/>
  <c r="G153"/>
  <c r="G152" s="1"/>
  <c r="F153"/>
  <c r="F152" s="1"/>
  <c r="H151"/>
  <c r="H150" s="1"/>
  <c r="G151"/>
  <c r="G150" s="1"/>
  <c r="F151"/>
  <c r="F150" s="1"/>
  <c r="H149"/>
  <c r="H148" s="1"/>
  <c r="G149"/>
  <c r="G148" s="1"/>
  <c r="F149"/>
  <c r="F148" s="1"/>
  <c r="H147"/>
  <c r="H146" s="1"/>
  <c r="G147"/>
  <c r="G146" s="1"/>
  <c r="F147"/>
  <c r="F146" s="1"/>
  <c r="H145"/>
  <c r="G145"/>
  <c r="F145"/>
  <c r="H143"/>
  <c r="G143"/>
  <c r="F143"/>
  <c r="H142"/>
  <c r="G142"/>
  <c r="F142"/>
  <c r="H141"/>
  <c r="G141"/>
  <c r="F141"/>
  <c r="H139"/>
  <c r="G139"/>
  <c r="F139"/>
  <c r="H137"/>
  <c r="H136" s="1"/>
  <c r="G137"/>
  <c r="G136" s="1"/>
  <c r="F137"/>
  <c r="F136" s="1"/>
  <c r="H135"/>
  <c r="H134" s="1"/>
  <c r="G135"/>
  <c r="G134" s="1"/>
  <c r="F135"/>
  <c r="F134" s="1"/>
  <c r="H133"/>
  <c r="H132" s="1"/>
  <c r="G133"/>
  <c r="G132" s="1"/>
  <c r="F133"/>
  <c r="F132" s="1"/>
  <c r="H128"/>
  <c r="G128"/>
  <c r="F128"/>
  <c r="H127"/>
  <c r="G127"/>
  <c r="F127"/>
  <c r="H121"/>
  <c r="H120" s="1"/>
  <c r="G121"/>
  <c r="G120" s="1"/>
  <c r="F121"/>
  <c r="F120" s="1"/>
  <c r="H119"/>
  <c r="H118" s="1"/>
  <c r="G119"/>
  <c r="G118" s="1"/>
  <c r="F119"/>
  <c r="F118" s="1"/>
  <c r="H117"/>
  <c r="H116" s="1"/>
  <c r="G117"/>
  <c r="G116" s="1"/>
  <c r="F117"/>
  <c r="F116" s="1"/>
  <c r="H115"/>
  <c r="H114" s="1"/>
  <c r="G115"/>
  <c r="G114" s="1"/>
  <c r="F115"/>
  <c r="F114" s="1"/>
  <c r="H113"/>
  <c r="G113"/>
  <c r="F113"/>
  <c r="H112"/>
  <c r="G112"/>
  <c r="F112"/>
  <c r="H106"/>
  <c r="H105" s="1"/>
  <c r="H104" s="1"/>
  <c r="G106"/>
  <c r="G105" s="1"/>
  <c r="G104" s="1"/>
  <c r="F106"/>
  <c r="F105" s="1"/>
  <c r="F104" s="1"/>
  <c r="H103"/>
  <c r="H102" s="1"/>
  <c r="G103"/>
  <c r="G102" s="1"/>
  <c r="F103"/>
  <c r="F102" s="1"/>
  <c r="H101"/>
  <c r="H100" s="1"/>
  <c r="G101"/>
  <c r="G100" s="1"/>
  <c r="F101"/>
  <c r="F100" s="1"/>
  <c r="H99"/>
  <c r="H98" s="1"/>
  <c r="G99"/>
  <c r="G98" s="1"/>
  <c r="F99"/>
  <c r="F98" s="1"/>
  <c r="H97"/>
  <c r="H96" s="1"/>
  <c r="G97"/>
  <c r="G96" s="1"/>
  <c r="F97"/>
  <c r="F96" s="1"/>
  <c r="H95"/>
  <c r="H94" s="1"/>
  <c r="G95"/>
  <c r="G94" s="1"/>
  <c r="F95"/>
  <c r="F94" s="1"/>
  <c r="H91"/>
  <c r="H90" s="1"/>
  <c r="G91"/>
  <c r="G90" s="1"/>
  <c r="F91"/>
  <c r="F90" s="1"/>
  <c r="H86"/>
  <c r="H85" s="1"/>
  <c r="G86"/>
  <c r="G85" s="1"/>
  <c r="F86"/>
  <c r="F85" s="1"/>
  <c r="H84"/>
  <c r="H83" s="1"/>
  <c r="G84"/>
  <c r="G83" s="1"/>
  <c r="F84"/>
  <c r="F83" s="1"/>
  <c r="H82"/>
  <c r="H81" s="1"/>
  <c r="G82"/>
  <c r="G81" s="1"/>
  <c r="F82"/>
  <c r="F81" s="1"/>
  <c r="H75"/>
  <c r="H74" s="1"/>
  <c r="H73" s="1"/>
  <c r="H72" s="1"/>
  <c r="G75"/>
  <c r="G74" s="1"/>
  <c r="G73" s="1"/>
  <c r="G72" s="1"/>
  <c r="F75"/>
  <c r="F74" s="1"/>
  <c r="F73" s="1"/>
  <c r="F72" s="1"/>
  <c r="H71"/>
  <c r="H70" s="1"/>
  <c r="H69" s="1"/>
  <c r="H68" s="1"/>
  <c r="G71"/>
  <c r="G70" s="1"/>
  <c r="G69" s="1"/>
  <c r="G68" s="1"/>
  <c r="F71"/>
  <c r="F70" s="1"/>
  <c r="F69" s="1"/>
  <c r="F68" s="1"/>
  <c r="H62"/>
  <c r="H61" s="1"/>
  <c r="H60" s="1"/>
  <c r="G62"/>
  <c r="G61" s="1"/>
  <c r="G60" s="1"/>
  <c r="F62"/>
  <c r="F61" s="1"/>
  <c r="F60" s="1"/>
  <c r="H59"/>
  <c r="H58" s="1"/>
  <c r="H55" s="1"/>
  <c r="G59"/>
  <c r="G58" s="1"/>
  <c r="G55" s="1"/>
  <c r="F59"/>
  <c r="F58" s="1"/>
  <c r="H54"/>
  <c r="H53" s="1"/>
  <c r="H52" s="1"/>
  <c r="H51" s="1"/>
  <c r="G54"/>
  <c r="G53" s="1"/>
  <c r="G52" s="1"/>
  <c r="G51" s="1"/>
  <c r="F54"/>
  <c r="F53" s="1"/>
  <c r="F52" s="1"/>
  <c r="F51" s="1"/>
  <c r="H50"/>
  <c r="H49" s="1"/>
  <c r="H48" s="1"/>
  <c r="H47" s="1"/>
  <c r="G50"/>
  <c r="G49" s="1"/>
  <c r="G48" s="1"/>
  <c r="G47" s="1"/>
  <c r="F50"/>
  <c r="F49" s="1"/>
  <c r="F48" s="1"/>
  <c r="F47" s="1"/>
  <c r="H46"/>
  <c r="H45" s="1"/>
  <c r="H44" s="1"/>
  <c r="H43" s="1"/>
  <c r="G46"/>
  <c r="G45" s="1"/>
  <c r="G44" s="1"/>
  <c r="G43" s="1"/>
  <c r="F46"/>
  <c r="F45" s="1"/>
  <c r="F44" s="1"/>
  <c r="F43" s="1"/>
  <c r="H41"/>
  <c r="H40" s="1"/>
  <c r="H39" s="1"/>
  <c r="H38" s="1"/>
  <c r="G41"/>
  <c r="G40" s="1"/>
  <c r="G39" s="1"/>
  <c r="G38" s="1"/>
  <c r="F41"/>
  <c r="F40" s="1"/>
  <c r="F39" s="1"/>
  <c r="F38" s="1"/>
  <c r="H37"/>
  <c r="H36" s="1"/>
  <c r="H35" s="1"/>
  <c r="G37"/>
  <c r="G36" s="1"/>
  <c r="G35" s="1"/>
  <c r="F37"/>
  <c r="F36" s="1"/>
  <c r="F35" s="1"/>
  <c r="H34"/>
  <c r="H33" s="1"/>
  <c r="H32" s="1"/>
  <c r="H31" s="1"/>
  <c r="G34"/>
  <c r="G33" s="1"/>
  <c r="G32" s="1"/>
  <c r="G31" s="1"/>
  <c r="F34"/>
  <c r="F33" s="1"/>
  <c r="F32" s="1"/>
  <c r="F31" s="1"/>
  <c r="H29"/>
  <c r="G29"/>
  <c r="F29"/>
  <c r="H28"/>
  <c r="G28"/>
  <c r="F28"/>
  <c r="H27"/>
  <c r="G27"/>
  <c r="F27"/>
  <c r="H26"/>
  <c r="G26"/>
  <c r="F26"/>
  <c r="H25"/>
  <c r="G25"/>
  <c r="F25"/>
  <c r="H24"/>
  <c r="G24"/>
  <c r="F24"/>
  <c r="H18"/>
  <c r="G18"/>
  <c r="F18"/>
  <c r="H17"/>
  <c r="G17"/>
  <c r="F17"/>
  <c r="H14"/>
  <c r="G14"/>
  <c r="F14"/>
  <c r="H13"/>
  <c r="G13"/>
  <c r="F13"/>
  <c r="H214" i="2"/>
  <c r="H213" s="1"/>
  <c r="H212" s="1"/>
  <c r="H211" s="1"/>
  <c r="H210" s="1"/>
  <c r="I214"/>
  <c r="I213" s="1"/>
  <c r="I212" s="1"/>
  <c r="I211" s="1"/>
  <c r="I210" s="1"/>
  <c r="G214"/>
  <c r="G213" s="1"/>
  <c r="G212" s="1"/>
  <c r="G211" s="1"/>
  <c r="G210" s="1"/>
  <c r="H206"/>
  <c r="H205" s="1"/>
  <c r="H204" s="1"/>
  <c r="I206"/>
  <c r="I205" s="1"/>
  <c r="I204" s="1"/>
  <c r="G206"/>
  <c r="G205" s="1"/>
  <c r="G204" s="1"/>
  <c r="I282" i="1"/>
  <c r="I281" s="1"/>
  <c r="I280" s="1"/>
  <c r="I279" s="1"/>
  <c r="I251" s="1"/>
  <c r="H201" i="2"/>
  <c r="H200" s="1"/>
  <c r="I201"/>
  <c r="I200" s="1"/>
  <c r="H203"/>
  <c r="H202" s="1"/>
  <c r="I203"/>
  <c r="I202" s="1"/>
  <c r="G201"/>
  <c r="G200" s="1"/>
  <c r="G203"/>
  <c r="G202" s="1"/>
  <c r="H183"/>
  <c r="I183"/>
  <c r="H184"/>
  <c r="I184"/>
  <c r="H186"/>
  <c r="H185" s="1"/>
  <c r="I186"/>
  <c r="I185" s="1"/>
  <c r="H190"/>
  <c r="I190"/>
  <c r="H191"/>
  <c r="I191"/>
  <c r="H192"/>
  <c r="I192"/>
  <c r="H193"/>
  <c r="I193"/>
  <c r="H195"/>
  <c r="I195"/>
  <c r="H196"/>
  <c r="I196"/>
  <c r="H198"/>
  <c r="H197" s="1"/>
  <c r="I198"/>
  <c r="I197" s="1"/>
  <c r="G183"/>
  <c r="G184"/>
  <c r="G186"/>
  <c r="G185" s="1"/>
  <c r="G190"/>
  <c r="G191"/>
  <c r="G192"/>
  <c r="G193"/>
  <c r="G195"/>
  <c r="G196"/>
  <c r="G198"/>
  <c r="G197" s="1"/>
  <c r="H173"/>
  <c r="H172" s="1"/>
  <c r="I173"/>
  <c r="I172" s="1"/>
  <c r="H168"/>
  <c r="H167" s="1"/>
  <c r="I168"/>
  <c r="I167" s="1"/>
  <c r="H170"/>
  <c r="I170"/>
  <c r="H171"/>
  <c r="I171"/>
  <c r="H158"/>
  <c r="H157" s="1"/>
  <c r="I158"/>
  <c r="I157" s="1"/>
  <c r="H163"/>
  <c r="I163"/>
  <c r="H164"/>
  <c r="I164"/>
  <c r="H146"/>
  <c r="I146"/>
  <c r="H148"/>
  <c r="H147" s="1"/>
  <c r="I148"/>
  <c r="I147" s="1"/>
  <c r="H150"/>
  <c r="H149" s="1"/>
  <c r="I150"/>
  <c r="I149" s="1"/>
  <c r="H152"/>
  <c r="H151" s="1"/>
  <c r="I152"/>
  <c r="I151" s="1"/>
  <c r="H154"/>
  <c r="H153" s="1"/>
  <c r="I154"/>
  <c r="I153" s="1"/>
  <c r="H156"/>
  <c r="H155" s="1"/>
  <c r="I156"/>
  <c r="I155" s="1"/>
  <c r="H144"/>
  <c r="I144"/>
  <c r="H134"/>
  <c r="H133" s="1"/>
  <c r="I134"/>
  <c r="I133" s="1"/>
  <c r="H136"/>
  <c r="H135" s="1"/>
  <c r="I136"/>
  <c r="I135" s="1"/>
  <c r="H138"/>
  <c r="H137" s="1"/>
  <c r="I138"/>
  <c r="I137" s="1"/>
  <c r="H140"/>
  <c r="I140"/>
  <c r="H142"/>
  <c r="I142"/>
  <c r="H143"/>
  <c r="I143"/>
  <c r="H128"/>
  <c r="I128"/>
  <c r="H129"/>
  <c r="I129"/>
  <c r="H118"/>
  <c r="H117" s="1"/>
  <c r="I118"/>
  <c r="I117" s="1"/>
  <c r="H120"/>
  <c r="H119" s="1"/>
  <c r="I120"/>
  <c r="I119" s="1"/>
  <c r="H122"/>
  <c r="H121" s="1"/>
  <c r="I122"/>
  <c r="I121" s="1"/>
  <c r="H113"/>
  <c r="I113"/>
  <c r="H114"/>
  <c r="I114"/>
  <c r="H116"/>
  <c r="H115" s="1"/>
  <c r="I116"/>
  <c r="I115" s="1"/>
  <c r="G116"/>
  <c r="G115" s="1"/>
  <c r="G118"/>
  <c r="G117" s="1"/>
  <c r="G120"/>
  <c r="G119" s="1"/>
  <c r="G113"/>
  <c r="G114"/>
  <c r="G122"/>
  <c r="G121" s="1"/>
  <c r="G128"/>
  <c r="G129"/>
  <c r="G134"/>
  <c r="G133" s="1"/>
  <c r="G136"/>
  <c r="G135" s="1"/>
  <c r="G138"/>
  <c r="G137" s="1"/>
  <c r="G140"/>
  <c r="G142"/>
  <c r="G143"/>
  <c r="G144"/>
  <c r="G146"/>
  <c r="G148"/>
  <c r="G147" s="1"/>
  <c r="G150"/>
  <c r="G149" s="1"/>
  <c r="G152"/>
  <c r="G151" s="1"/>
  <c r="G156"/>
  <c r="G155" s="1"/>
  <c r="G158"/>
  <c r="G157" s="1"/>
  <c r="G154"/>
  <c r="G153" s="1"/>
  <c r="G163"/>
  <c r="G164"/>
  <c r="G168"/>
  <c r="G167" s="1"/>
  <c r="G170"/>
  <c r="G171"/>
  <c r="G173"/>
  <c r="G172" s="1"/>
  <c r="H83"/>
  <c r="H82" s="1"/>
  <c r="I83"/>
  <c r="I82" s="1"/>
  <c r="H85"/>
  <c r="H84" s="1"/>
  <c r="I85"/>
  <c r="I84" s="1"/>
  <c r="H87"/>
  <c r="H86" s="1"/>
  <c r="I87"/>
  <c r="I86" s="1"/>
  <c r="H92"/>
  <c r="H91" s="1"/>
  <c r="I92"/>
  <c r="I91" s="1"/>
  <c r="H96"/>
  <c r="H95" s="1"/>
  <c r="I96"/>
  <c r="I95" s="1"/>
  <c r="H98"/>
  <c r="H97" s="1"/>
  <c r="I98"/>
  <c r="I97" s="1"/>
  <c r="H100"/>
  <c r="H99" s="1"/>
  <c r="I100"/>
  <c r="I99" s="1"/>
  <c r="H102"/>
  <c r="H101" s="1"/>
  <c r="I102"/>
  <c r="I101" s="1"/>
  <c r="H104"/>
  <c r="H103" s="1"/>
  <c r="I104"/>
  <c r="I103" s="1"/>
  <c r="H107"/>
  <c r="H106" s="1"/>
  <c r="H105" s="1"/>
  <c r="I107"/>
  <c r="I106" s="1"/>
  <c r="I105" s="1"/>
  <c r="G83"/>
  <c r="G82" s="1"/>
  <c r="G85"/>
  <c r="G84" s="1"/>
  <c r="G87"/>
  <c r="G86" s="1"/>
  <c r="G92"/>
  <c r="G91" s="1"/>
  <c r="G96"/>
  <c r="G95" s="1"/>
  <c r="G98"/>
  <c r="G97" s="1"/>
  <c r="G100"/>
  <c r="G99" s="1"/>
  <c r="G102"/>
  <c r="G101" s="1"/>
  <c r="G104"/>
  <c r="G103" s="1"/>
  <c r="G107"/>
  <c r="G106" s="1"/>
  <c r="G105" s="1"/>
  <c r="H72"/>
  <c r="H71" s="1"/>
  <c r="H70" s="1"/>
  <c r="H69" s="1"/>
  <c r="I72"/>
  <c r="I71" s="1"/>
  <c r="I70" s="1"/>
  <c r="I69" s="1"/>
  <c r="H76"/>
  <c r="H75" s="1"/>
  <c r="H74" s="1"/>
  <c r="H73" s="1"/>
  <c r="I76"/>
  <c r="I75" s="1"/>
  <c r="I74" s="1"/>
  <c r="I73" s="1"/>
  <c r="G72"/>
  <c r="G71" s="1"/>
  <c r="G70" s="1"/>
  <c r="G69" s="1"/>
  <c r="G76"/>
  <c r="G75" s="1"/>
  <c r="G74" s="1"/>
  <c r="G73" s="1"/>
  <c r="H47"/>
  <c r="H46" s="1"/>
  <c r="H45" s="1"/>
  <c r="H44" s="1"/>
  <c r="I47"/>
  <c r="I46" s="1"/>
  <c r="I45" s="1"/>
  <c r="I44" s="1"/>
  <c r="H51"/>
  <c r="H50" s="1"/>
  <c r="H49" s="1"/>
  <c r="H48" s="1"/>
  <c r="I51"/>
  <c r="I50" s="1"/>
  <c r="I49" s="1"/>
  <c r="I48" s="1"/>
  <c r="H55"/>
  <c r="H54" s="1"/>
  <c r="H53" s="1"/>
  <c r="H52" s="1"/>
  <c r="I55"/>
  <c r="I54" s="1"/>
  <c r="I53" s="1"/>
  <c r="I52" s="1"/>
  <c r="H60"/>
  <c r="H59" s="1"/>
  <c r="H56" s="1"/>
  <c r="I60"/>
  <c r="I59" s="1"/>
  <c r="I56" s="1"/>
  <c r="H63"/>
  <c r="H62" s="1"/>
  <c r="H61" s="1"/>
  <c r="I63"/>
  <c r="I62" s="1"/>
  <c r="I61" s="1"/>
  <c r="G47"/>
  <c r="G46" s="1"/>
  <c r="G45" s="1"/>
  <c r="G44" s="1"/>
  <c r="G51"/>
  <c r="G50" s="1"/>
  <c r="G49" s="1"/>
  <c r="G48" s="1"/>
  <c r="G55"/>
  <c r="G54" s="1"/>
  <c r="G53" s="1"/>
  <c r="G52" s="1"/>
  <c r="G63"/>
  <c r="G62" s="1"/>
  <c r="G61" s="1"/>
  <c r="G60"/>
  <c r="G59" s="1"/>
  <c r="G56" s="1"/>
  <c r="H42"/>
  <c r="H41" s="1"/>
  <c r="H40" s="1"/>
  <c r="H39" s="1"/>
  <c r="I42"/>
  <c r="I41" s="1"/>
  <c r="I40" s="1"/>
  <c r="I39" s="1"/>
  <c r="G42"/>
  <c r="G41" s="1"/>
  <c r="G40" s="1"/>
  <c r="G39" s="1"/>
  <c r="H35"/>
  <c r="H34" s="1"/>
  <c r="H33" s="1"/>
  <c r="H32" s="1"/>
  <c r="I35"/>
  <c r="I34" s="1"/>
  <c r="I33" s="1"/>
  <c r="I32" s="1"/>
  <c r="H38"/>
  <c r="H37" s="1"/>
  <c r="H36" s="1"/>
  <c r="I38"/>
  <c r="I37" s="1"/>
  <c r="I36" s="1"/>
  <c r="G38"/>
  <c r="G37" s="1"/>
  <c r="G36" s="1"/>
  <c r="G35"/>
  <c r="G34" s="1"/>
  <c r="G33" s="1"/>
  <c r="G32" s="1"/>
  <c r="H25"/>
  <c r="I25"/>
  <c r="H26"/>
  <c r="I26"/>
  <c r="H27"/>
  <c r="I27"/>
  <c r="H28"/>
  <c r="I28"/>
  <c r="H29"/>
  <c r="I29"/>
  <c r="H30"/>
  <c r="I30"/>
  <c r="G30"/>
  <c r="G29"/>
  <c r="G28"/>
  <c r="G27"/>
  <c r="G26"/>
  <c r="G25"/>
  <c r="H18"/>
  <c r="I18"/>
  <c r="H19"/>
  <c r="I19"/>
  <c r="G19"/>
  <c r="G18"/>
  <c r="H14"/>
  <c r="I14"/>
  <c r="H15"/>
  <c r="I15"/>
  <c r="G15"/>
  <c r="G14"/>
  <c r="J297" i="1"/>
  <c r="J296" s="1"/>
  <c r="J295" s="1"/>
  <c r="J294" s="1"/>
  <c r="K297"/>
  <c r="K296" s="1"/>
  <c r="K295" s="1"/>
  <c r="K294" s="1"/>
  <c r="I297"/>
  <c r="I296" s="1"/>
  <c r="I295" s="1"/>
  <c r="I294" s="1"/>
  <c r="J289"/>
  <c r="J288" s="1"/>
  <c r="J287" s="1"/>
  <c r="K289"/>
  <c r="K288" s="1"/>
  <c r="K287" s="1"/>
  <c r="I289"/>
  <c r="I288" s="1"/>
  <c r="I287" s="1"/>
  <c r="J277"/>
  <c r="J276" s="1"/>
  <c r="J275" s="1"/>
  <c r="K277"/>
  <c r="K276" s="1"/>
  <c r="K275" s="1"/>
  <c r="I277"/>
  <c r="I276" s="1"/>
  <c r="I275" s="1"/>
  <c r="J270"/>
  <c r="J269" s="1"/>
  <c r="K270"/>
  <c r="K269" s="1"/>
  <c r="I270"/>
  <c r="I269" s="1"/>
  <c r="J273"/>
  <c r="J272" s="1"/>
  <c r="K273"/>
  <c r="K272" s="1"/>
  <c r="I273"/>
  <c r="I272" s="1"/>
  <c r="J266"/>
  <c r="J265" s="1"/>
  <c r="J264" s="1"/>
  <c r="K266"/>
  <c r="K265" s="1"/>
  <c r="K264" s="1"/>
  <c r="I266"/>
  <c r="I265" s="1"/>
  <c r="I264" s="1"/>
  <c r="J261"/>
  <c r="J260" s="1"/>
  <c r="J259" s="1"/>
  <c r="K261"/>
  <c r="K260" s="1"/>
  <c r="K259" s="1"/>
  <c r="I261"/>
  <c r="I260" s="1"/>
  <c r="I259" s="1"/>
  <c r="J256"/>
  <c r="J255" s="1"/>
  <c r="J253" s="1"/>
  <c r="J252" s="1"/>
  <c r="K256"/>
  <c r="K255" s="1"/>
  <c r="K253" s="1"/>
  <c r="K252" s="1"/>
  <c r="I256"/>
  <c r="I255" s="1"/>
  <c r="I253" s="1"/>
  <c r="I252" s="1"/>
  <c r="J249"/>
  <c r="J248" s="1"/>
  <c r="J247" s="1"/>
  <c r="K249"/>
  <c r="K248" s="1"/>
  <c r="K247" s="1"/>
  <c r="I249"/>
  <c r="I248" s="1"/>
  <c r="I247" s="1"/>
  <c r="J240"/>
  <c r="K240"/>
  <c r="I240"/>
  <c r="I239" s="1"/>
  <c r="J236"/>
  <c r="J235" s="1"/>
  <c r="J234" s="1"/>
  <c r="K236"/>
  <c r="K235" s="1"/>
  <c r="K234" s="1"/>
  <c r="I236"/>
  <c r="I235" s="1"/>
  <c r="I234" s="1"/>
  <c r="J230"/>
  <c r="J229" s="1"/>
  <c r="J228" s="1"/>
  <c r="J227" s="1"/>
  <c r="K230"/>
  <c r="K229" s="1"/>
  <c r="K228" s="1"/>
  <c r="K227" s="1"/>
  <c r="I230"/>
  <c r="I229" s="1"/>
  <c r="I228" s="1"/>
  <c r="I227" s="1"/>
  <c r="J225"/>
  <c r="J224" s="1"/>
  <c r="J223" s="1"/>
  <c r="K225"/>
  <c r="K224" s="1"/>
  <c r="K223" s="1"/>
  <c r="I225"/>
  <c r="I224" s="1"/>
  <c r="I223" s="1"/>
  <c r="J221"/>
  <c r="J220" s="1"/>
  <c r="J219" s="1"/>
  <c r="K221"/>
  <c r="K220" s="1"/>
  <c r="K219" s="1"/>
  <c r="I221"/>
  <c r="I220" s="1"/>
  <c r="I219" s="1"/>
  <c r="I206"/>
  <c r="I205" s="1"/>
  <c r="I204" s="1"/>
  <c r="J214"/>
  <c r="J213" s="1"/>
  <c r="J212" s="1"/>
  <c r="K214"/>
  <c r="K213" s="1"/>
  <c r="K212" s="1"/>
  <c r="I214"/>
  <c r="I213" s="1"/>
  <c r="I212" s="1"/>
  <c r="J210"/>
  <c r="J209" s="1"/>
  <c r="J208" s="1"/>
  <c r="K210"/>
  <c r="K209" s="1"/>
  <c r="K208" s="1"/>
  <c r="I210"/>
  <c r="I209" s="1"/>
  <c r="I208" s="1"/>
  <c r="J206"/>
  <c r="J205" s="1"/>
  <c r="J204" s="1"/>
  <c r="K206"/>
  <c r="K205" s="1"/>
  <c r="K204" s="1"/>
  <c r="J200"/>
  <c r="J199" s="1"/>
  <c r="J198" s="1"/>
  <c r="K200"/>
  <c r="K199" s="1"/>
  <c r="K198" s="1"/>
  <c r="I200"/>
  <c r="I199" s="1"/>
  <c r="I198" s="1"/>
  <c r="J195"/>
  <c r="J194" s="1"/>
  <c r="J193" s="1"/>
  <c r="K195"/>
  <c r="K194" s="1"/>
  <c r="K193" s="1"/>
  <c r="I195"/>
  <c r="I194" s="1"/>
  <c r="I193" s="1"/>
  <c r="J187"/>
  <c r="J186" s="1"/>
  <c r="J185" s="1"/>
  <c r="K187"/>
  <c r="K186" s="1"/>
  <c r="K185" s="1"/>
  <c r="I187"/>
  <c r="I186" s="1"/>
  <c r="I185" s="1"/>
  <c r="J181"/>
  <c r="J180" s="1"/>
  <c r="J179" s="1"/>
  <c r="K181"/>
  <c r="K180" s="1"/>
  <c r="K179" s="1"/>
  <c r="I181"/>
  <c r="I180" s="1"/>
  <c r="I179" s="1"/>
  <c r="J176"/>
  <c r="J175" s="1"/>
  <c r="J174" s="1"/>
  <c r="K176"/>
  <c r="K175" s="1"/>
  <c r="K174" s="1"/>
  <c r="I176"/>
  <c r="I175" s="1"/>
  <c r="I174" s="1"/>
  <c r="J169"/>
  <c r="J168" s="1"/>
  <c r="J167" s="1"/>
  <c r="J166" s="1"/>
  <c r="K169"/>
  <c r="K168" s="1"/>
  <c r="K167" s="1"/>
  <c r="K166" s="1"/>
  <c r="I169"/>
  <c r="I168" s="1"/>
  <c r="I167" s="1"/>
  <c r="I166" s="1"/>
  <c r="J164"/>
  <c r="J163" s="1"/>
  <c r="J162" s="1"/>
  <c r="K164"/>
  <c r="K163" s="1"/>
  <c r="K162" s="1"/>
  <c r="I164"/>
  <c r="I163" s="1"/>
  <c r="I162" s="1"/>
  <c r="J160"/>
  <c r="J159" s="1"/>
  <c r="J158" s="1"/>
  <c r="J157" s="1"/>
  <c r="J156" s="1"/>
  <c r="K160"/>
  <c r="K159" s="1"/>
  <c r="K158" s="1"/>
  <c r="K157" s="1"/>
  <c r="K156" s="1"/>
  <c r="I160"/>
  <c r="I159" s="1"/>
  <c r="I158" s="1"/>
  <c r="I157" s="1"/>
  <c r="I156" s="1"/>
  <c r="J147"/>
  <c r="J146" s="1"/>
  <c r="J145" s="1"/>
  <c r="K147"/>
  <c r="K146" s="1"/>
  <c r="K145" s="1"/>
  <c r="I147"/>
  <c r="I146" s="1"/>
  <c r="I145" s="1"/>
  <c r="J154"/>
  <c r="J153" s="1"/>
  <c r="K154"/>
  <c r="K153" s="1"/>
  <c r="I154"/>
  <c r="I153" s="1"/>
  <c r="J151"/>
  <c r="J150" s="1"/>
  <c r="K151"/>
  <c r="K150" s="1"/>
  <c r="I151"/>
  <c r="I150" s="1"/>
  <c r="J143"/>
  <c r="J142" s="1"/>
  <c r="J141" s="1"/>
  <c r="K143"/>
  <c r="K142" s="1"/>
  <c r="K141" s="1"/>
  <c r="I143"/>
  <c r="I142" s="1"/>
  <c r="I141" s="1"/>
  <c r="J139"/>
  <c r="J138" s="1"/>
  <c r="J137" s="1"/>
  <c r="K139"/>
  <c r="K138" s="1"/>
  <c r="K137" s="1"/>
  <c r="I139"/>
  <c r="I138" s="1"/>
  <c r="I137" s="1"/>
  <c r="J135"/>
  <c r="J134" s="1"/>
  <c r="J133" s="1"/>
  <c r="K135"/>
  <c r="K134" s="1"/>
  <c r="K133" s="1"/>
  <c r="I135"/>
  <c r="I134" s="1"/>
  <c r="I133" s="1"/>
  <c r="J125"/>
  <c r="J124" s="1"/>
  <c r="J123" s="1"/>
  <c r="K125"/>
  <c r="K124" s="1"/>
  <c r="K123" s="1"/>
  <c r="I125"/>
  <c r="I124" s="1"/>
  <c r="I123" s="1"/>
  <c r="J121"/>
  <c r="J120" s="1"/>
  <c r="J119" s="1"/>
  <c r="K121"/>
  <c r="K120" s="1"/>
  <c r="K119" s="1"/>
  <c r="I121"/>
  <c r="I120" s="1"/>
  <c r="I119" s="1"/>
  <c r="J117"/>
  <c r="J116" s="1"/>
  <c r="J115" s="1"/>
  <c r="K117"/>
  <c r="K116" s="1"/>
  <c r="K115" s="1"/>
  <c r="I117"/>
  <c r="I116" s="1"/>
  <c r="I115" s="1"/>
  <c r="J113"/>
  <c r="J112" s="1"/>
  <c r="J111" s="1"/>
  <c r="K113"/>
  <c r="K112" s="1"/>
  <c r="K111" s="1"/>
  <c r="I113"/>
  <c r="I112" s="1"/>
  <c r="I111" s="1"/>
  <c r="K107"/>
  <c r="K106" s="1"/>
  <c r="K105" s="1"/>
  <c r="J103"/>
  <c r="J102" s="1"/>
  <c r="J101" s="1"/>
  <c r="K103"/>
  <c r="K102" s="1"/>
  <c r="K101" s="1"/>
  <c r="I103"/>
  <c r="I102" s="1"/>
  <c r="I101" s="1"/>
  <c r="J99"/>
  <c r="J98" s="1"/>
  <c r="J97" s="1"/>
  <c r="K99"/>
  <c r="K98" s="1"/>
  <c r="K97" s="1"/>
  <c r="I99"/>
  <c r="I98" s="1"/>
  <c r="I97" s="1"/>
  <c r="J94"/>
  <c r="J93" s="1"/>
  <c r="J92" s="1"/>
  <c r="J91" s="1"/>
  <c r="K94"/>
  <c r="K93" s="1"/>
  <c r="K92" s="1"/>
  <c r="K91" s="1"/>
  <c r="I94"/>
  <c r="I93" s="1"/>
  <c r="I92" s="1"/>
  <c r="I91" s="1"/>
  <c r="J88"/>
  <c r="J87" s="1"/>
  <c r="J86" s="1"/>
  <c r="K88"/>
  <c r="K87" s="1"/>
  <c r="K86" s="1"/>
  <c r="I88"/>
  <c r="I87" s="1"/>
  <c r="I86" s="1"/>
  <c r="J84"/>
  <c r="J83" s="1"/>
  <c r="J82" s="1"/>
  <c r="K84"/>
  <c r="K83" s="1"/>
  <c r="K82" s="1"/>
  <c r="I84"/>
  <c r="I83" s="1"/>
  <c r="I82" s="1"/>
  <c r="J80"/>
  <c r="J79" s="1"/>
  <c r="J78" s="1"/>
  <c r="K80"/>
  <c r="K79" s="1"/>
  <c r="K78" s="1"/>
  <c r="I80"/>
  <c r="I79" s="1"/>
  <c r="I78" s="1"/>
  <c r="I61" s="1"/>
  <c r="J76"/>
  <c r="J75" s="1"/>
  <c r="J74" s="1"/>
  <c r="K76"/>
  <c r="K75" s="1"/>
  <c r="K74" s="1"/>
  <c r="I76"/>
  <c r="I75" s="1"/>
  <c r="I74" s="1"/>
  <c r="K71"/>
  <c r="K70" s="1"/>
  <c r="I72"/>
  <c r="I71" s="1"/>
  <c r="I70" s="1"/>
  <c r="J64"/>
  <c r="J63" s="1"/>
  <c r="J62" s="1"/>
  <c r="K64"/>
  <c r="K63" s="1"/>
  <c r="K62" s="1"/>
  <c r="I64"/>
  <c r="I63" s="1"/>
  <c r="I62" s="1"/>
  <c r="J57"/>
  <c r="J56" s="1"/>
  <c r="J55" s="1"/>
  <c r="J54" s="1"/>
  <c r="J53" s="1"/>
  <c r="K57"/>
  <c r="K56" s="1"/>
  <c r="K55" s="1"/>
  <c r="K54" s="1"/>
  <c r="K53" s="1"/>
  <c r="I57"/>
  <c r="I56" s="1"/>
  <c r="I55" s="1"/>
  <c r="I54" s="1"/>
  <c r="I53" s="1"/>
  <c r="J51"/>
  <c r="J50" s="1"/>
  <c r="J49" s="1"/>
  <c r="J48" s="1"/>
  <c r="K51"/>
  <c r="K50" s="1"/>
  <c r="K49" s="1"/>
  <c r="K48" s="1"/>
  <c r="I51"/>
  <c r="I50" s="1"/>
  <c r="I49" s="1"/>
  <c r="I48" s="1"/>
  <c r="J46"/>
  <c r="J45" s="1"/>
  <c r="J44" s="1"/>
  <c r="J43" s="1"/>
  <c r="J42" s="1"/>
  <c r="K46"/>
  <c r="K45" s="1"/>
  <c r="K44" s="1"/>
  <c r="K43" s="1"/>
  <c r="K42" s="1"/>
  <c r="I46"/>
  <c r="I45" s="1"/>
  <c r="I44" s="1"/>
  <c r="I43" s="1"/>
  <c r="I42" s="1"/>
  <c r="J40"/>
  <c r="J39" s="1"/>
  <c r="J38" s="1"/>
  <c r="J37" s="1"/>
  <c r="J36" s="1"/>
  <c r="K40"/>
  <c r="K39" s="1"/>
  <c r="K38" s="1"/>
  <c r="K37" s="1"/>
  <c r="K36" s="1"/>
  <c r="I40"/>
  <c r="I39" s="1"/>
  <c r="I38" s="1"/>
  <c r="I37" s="1"/>
  <c r="I36" s="1"/>
  <c r="J34"/>
  <c r="J33" s="1"/>
  <c r="J32" s="1"/>
  <c r="J31" s="1"/>
  <c r="J30" s="1"/>
  <c r="K34"/>
  <c r="K33" s="1"/>
  <c r="K32" s="1"/>
  <c r="K31" s="1"/>
  <c r="K30" s="1"/>
  <c r="I34"/>
  <c r="I33" s="1"/>
  <c r="I32" s="1"/>
  <c r="I31" s="1"/>
  <c r="I30" s="1"/>
  <c r="J13"/>
  <c r="J12" s="1"/>
  <c r="J11" s="1"/>
  <c r="J10" s="1"/>
  <c r="J9" s="1"/>
  <c r="J8" s="1"/>
  <c r="K13"/>
  <c r="K12" s="1"/>
  <c r="K11" s="1"/>
  <c r="K10" s="1"/>
  <c r="K9" s="1"/>
  <c r="K8" s="1"/>
  <c r="I13"/>
  <c r="I12" s="1"/>
  <c r="I11" s="1"/>
  <c r="I10" s="1"/>
  <c r="I9" s="1"/>
  <c r="I8" s="1"/>
  <c r="G43" i="2" l="1"/>
  <c r="F55" i="3"/>
  <c r="F42" s="1"/>
  <c r="F138"/>
  <c r="F131" s="1"/>
  <c r="F130" s="1"/>
  <c r="G139" i="2"/>
  <c r="G132" s="1"/>
  <c r="G131" s="1"/>
  <c r="K217" i="1"/>
  <c r="K216" s="1"/>
  <c r="J268"/>
  <c r="I238"/>
  <c r="K203"/>
  <c r="K202" s="1"/>
  <c r="K239"/>
  <c r="K238" s="1"/>
  <c r="K233" s="1"/>
  <c r="K232" s="1"/>
  <c r="J239"/>
  <c r="J238" s="1"/>
  <c r="J233" s="1"/>
  <c r="J232" s="1"/>
  <c r="G168" i="3"/>
  <c r="G165" s="1"/>
  <c r="G164" s="1"/>
  <c r="G111"/>
  <c r="G110" s="1"/>
  <c r="G109" s="1"/>
  <c r="G108" s="1"/>
  <c r="G16"/>
  <c r="G15" s="1"/>
  <c r="G188"/>
  <c r="G181"/>
  <c r="G180" s="1"/>
  <c r="G179" s="1"/>
  <c r="G12"/>
  <c r="G11" s="1"/>
  <c r="G10" s="1"/>
  <c r="F188"/>
  <c r="I194" i="2"/>
  <c r="H181" i="3"/>
  <c r="H180" s="1"/>
  <c r="H179" s="1"/>
  <c r="H23"/>
  <c r="H22" s="1"/>
  <c r="H21" s="1"/>
  <c r="H20" s="1"/>
  <c r="H19" s="1"/>
  <c r="K21" i="1"/>
  <c r="K20" s="1"/>
  <c r="K19" s="1"/>
  <c r="K18" s="1"/>
  <c r="K17" s="1"/>
  <c r="K16" s="1"/>
  <c r="H24" i="2"/>
  <c r="H23" s="1"/>
  <c r="H22" s="1"/>
  <c r="H21" s="1"/>
  <c r="H20" s="1"/>
  <c r="J21" i="1"/>
  <c r="J20" s="1"/>
  <c r="J19" s="1"/>
  <c r="J18" s="1"/>
  <c r="J17" s="1"/>
  <c r="J16" s="1"/>
  <c r="F23" i="3"/>
  <c r="F22" s="1"/>
  <c r="F21" s="1"/>
  <c r="F20" s="1"/>
  <c r="F19" s="1"/>
  <c r="I21" i="1"/>
  <c r="I20" s="1"/>
  <c r="I19" s="1"/>
  <c r="I18" s="1"/>
  <c r="I17" s="1"/>
  <c r="I16" s="1"/>
  <c r="F12" i="3"/>
  <c r="F11" s="1"/>
  <c r="F10" s="1"/>
  <c r="F168"/>
  <c r="G80"/>
  <c r="G79" s="1"/>
  <c r="G78" s="1"/>
  <c r="G77" s="1"/>
  <c r="H126"/>
  <c r="H125" s="1"/>
  <c r="H124" s="1"/>
  <c r="H123" s="1"/>
  <c r="H122" s="1"/>
  <c r="G138"/>
  <c r="G131" s="1"/>
  <c r="G130" s="1"/>
  <c r="H161"/>
  <c r="H160" s="1"/>
  <c r="H159" s="1"/>
  <c r="H158" s="1"/>
  <c r="G193"/>
  <c r="H168"/>
  <c r="H165" s="1"/>
  <c r="H164" s="1"/>
  <c r="H162" i="2"/>
  <c r="H161" s="1"/>
  <c r="H160" s="1"/>
  <c r="H159" s="1"/>
  <c r="I169"/>
  <c r="I166" s="1"/>
  <c r="I165" s="1"/>
  <c r="G199"/>
  <c r="G30" i="3"/>
  <c r="F126"/>
  <c r="F125" s="1"/>
  <c r="F124" s="1"/>
  <c r="F123" s="1"/>
  <c r="F122" s="1"/>
  <c r="F161"/>
  <c r="F160" s="1"/>
  <c r="F159" s="1"/>
  <c r="F158" s="1"/>
  <c r="H193"/>
  <c r="G161"/>
  <c r="G160" s="1"/>
  <c r="G159" s="1"/>
  <c r="G158" s="1"/>
  <c r="F193"/>
  <c r="H12"/>
  <c r="H11" s="1"/>
  <c r="H10" s="1"/>
  <c r="H188"/>
  <c r="F198"/>
  <c r="F16"/>
  <c r="F15" s="1"/>
  <c r="G22"/>
  <c r="G21" s="1"/>
  <c r="G20" s="1"/>
  <c r="G19" s="1"/>
  <c r="H42"/>
  <c r="H67"/>
  <c r="H66" s="1"/>
  <c r="F80"/>
  <c r="F79" s="1"/>
  <c r="F78" s="1"/>
  <c r="F77" s="1"/>
  <c r="F111"/>
  <c r="F110" s="1"/>
  <c r="F109" s="1"/>
  <c r="F108" s="1"/>
  <c r="H138"/>
  <c r="H131" s="1"/>
  <c r="H130" s="1"/>
  <c r="G198"/>
  <c r="H198"/>
  <c r="H16"/>
  <c r="H15" s="1"/>
  <c r="F30"/>
  <c r="H111"/>
  <c r="H110" s="1"/>
  <c r="H109" s="1"/>
  <c r="H108" s="1"/>
  <c r="G126"/>
  <c r="G125" s="1"/>
  <c r="G124" s="1"/>
  <c r="G123" s="1"/>
  <c r="G122" s="1"/>
  <c r="F181"/>
  <c r="F180" s="1"/>
  <c r="F179" s="1"/>
  <c r="H30"/>
  <c r="G42"/>
  <c r="G67"/>
  <c r="G66" s="1"/>
  <c r="H80"/>
  <c r="H79" s="1"/>
  <c r="H78" s="1"/>
  <c r="H77" s="1"/>
  <c r="F88"/>
  <c r="F87" s="1"/>
  <c r="F67"/>
  <c r="F66" s="1"/>
  <c r="H89"/>
  <c r="H88" s="1"/>
  <c r="H87" s="1"/>
  <c r="G89"/>
  <c r="G88" s="1"/>
  <c r="G87" s="1"/>
  <c r="H127" i="2"/>
  <c r="H126" s="1"/>
  <c r="H125" s="1"/>
  <c r="H124" s="1"/>
  <c r="H123" s="1"/>
  <c r="I199"/>
  <c r="I182"/>
  <c r="I181" s="1"/>
  <c r="I180" s="1"/>
  <c r="G182"/>
  <c r="G181" s="1"/>
  <c r="G180" s="1"/>
  <c r="H194"/>
  <c r="H182"/>
  <c r="H181" s="1"/>
  <c r="H180" s="1"/>
  <c r="G194"/>
  <c r="G189"/>
  <c r="H169"/>
  <c r="H166" s="1"/>
  <c r="H165" s="1"/>
  <c r="H199"/>
  <c r="H189"/>
  <c r="H112"/>
  <c r="H111" s="1"/>
  <c r="H110" s="1"/>
  <c r="H109" s="1"/>
  <c r="I189"/>
  <c r="I112"/>
  <c r="I111" s="1"/>
  <c r="I110" s="1"/>
  <c r="I109" s="1"/>
  <c r="H139"/>
  <c r="H132" s="1"/>
  <c r="H131" s="1"/>
  <c r="I127"/>
  <c r="I126" s="1"/>
  <c r="I125" s="1"/>
  <c r="I124" s="1"/>
  <c r="I123" s="1"/>
  <c r="I139"/>
  <c r="I132" s="1"/>
  <c r="I131" s="1"/>
  <c r="I162"/>
  <c r="I161" s="1"/>
  <c r="I160" s="1"/>
  <c r="I159" s="1"/>
  <c r="G112"/>
  <c r="G111" s="1"/>
  <c r="G110" s="1"/>
  <c r="G109" s="1"/>
  <c r="G127"/>
  <c r="G126" s="1"/>
  <c r="G125" s="1"/>
  <c r="G124" s="1"/>
  <c r="G123" s="1"/>
  <c r="H68"/>
  <c r="H67" s="1"/>
  <c r="G13"/>
  <c r="G12" s="1"/>
  <c r="G11" s="1"/>
  <c r="H13"/>
  <c r="H12" s="1"/>
  <c r="H11" s="1"/>
  <c r="G162"/>
  <c r="G161" s="1"/>
  <c r="G160" s="1"/>
  <c r="G159" s="1"/>
  <c r="G17"/>
  <c r="G16" s="1"/>
  <c r="G89"/>
  <c r="G88" s="1"/>
  <c r="G81"/>
  <c r="G80" s="1"/>
  <c r="G79" s="1"/>
  <c r="G78" s="1"/>
  <c r="I90"/>
  <c r="I89" s="1"/>
  <c r="I88" s="1"/>
  <c r="G169"/>
  <c r="G68"/>
  <c r="G67" s="1"/>
  <c r="G23"/>
  <c r="G22" s="1"/>
  <c r="G21" s="1"/>
  <c r="G20" s="1"/>
  <c r="I13"/>
  <c r="I12" s="1"/>
  <c r="I11" s="1"/>
  <c r="I17"/>
  <c r="I16" s="1"/>
  <c r="H81"/>
  <c r="H80" s="1"/>
  <c r="H79" s="1"/>
  <c r="H78" s="1"/>
  <c r="I81"/>
  <c r="I80" s="1"/>
  <c r="I79" s="1"/>
  <c r="I78" s="1"/>
  <c r="H90"/>
  <c r="H89" s="1"/>
  <c r="H88" s="1"/>
  <c r="I68"/>
  <c r="I67" s="1"/>
  <c r="H43"/>
  <c r="I43"/>
  <c r="G31"/>
  <c r="H17"/>
  <c r="H16" s="1"/>
  <c r="I23"/>
  <c r="I22" s="1"/>
  <c r="I21" s="1"/>
  <c r="I20" s="1"/>
  <c r="I31"/>
  <c r="H31"/>
  <c r="K173" i="1"/>
  <c r="K172" s="1"/>
  <c r="I268"/>
  <c r="K268"/>
  <c r="J217"/>
  <c r="J216" s="1"/>
  <c r="J184"/>
  <c r="J183" s="1"/>
  <c r="I217"/>
  <c r="I216" s="1"/>
  <c r="J173"/>
  <c r="J172" s="1"/>
  <c r="K184"/>
  <c r="K183" s="1"/>
  <c r="I173"/>
  <c r="I172" s="1"/>
  <c r="J203"/>
  <c r="J202" s="1"/>
  <c r="I184"/>
  <c r="I183" s="1"/>
  <c r="I203"/>
  <c r="I202" s="1"/>
  <c r="K149"/>
  <c r="K110" s="1"/>
  <c r="K109" s="1"/>
  <c r="I149"/>
  <c r="I110" s="1"/>
  <c r="I109" s="1"/>
  <c r="J149"/>
  <c r="J110" s="1"/>
  <c r="J109" s="1"/>
  <c r="I90"/>
  <c r="K90"/>
  <c r="J90"/>
  <c r="I60"/>
  <c r="K60"/>
  <c r="J60"/>
  <c r="F165" i="3" l="1"/>
  <c r="F164" s="1"/>
  <c r="F129" s="1"/>
  <c r="F107" s="1"/>
  <c r="G166" i="2"/>
  <c r="G165" s="1"/>
  <c r="G130" s="1"/>
  <c r="G108" s="1"/>
  <c r="I233" i="1"/>
  <c r="I232" s="1"/>
  <c r="I188" i="2"/>
  <c r="I187" s="1"/>
  <c r="I179" s="1"/>
  <c r="I178" s="1"/>
  <c r="H187" i="3"/>
  <c r="H186" s="1"/>
  <c r="H178" s="1"/>
  <c r="H177" s="1"/>
  <c r="G76"/>
  <c r="G187"/>
  <c r="G186" s="1"/>
  <c r="G178" s="1"/>
  <c r="G177" s="1"/>
  <c r="K171" i="1"/>
  <c r="F187" i="3"/>
  <c r="F186" s="1"/>
  <c r="F178" s="1"/>
  <c r="F177" s="1"/>
  <c r="G188" i="2"/>
  <c r="G187" s="1"/>
  <c r="G179" s="1"/>
  <c r="G178" s="1"/>
  <c r="F76" i="3"/>
  <c r="H188" i="2"/>
  <c r="H187" s="1"/>
  <c r="H179" s="1"/>
  <c r="H178" s="1"/>
  <c r="H9" i="3"/>
  <c r="G9"/>
  <c r="H129"/>
  <c r="H107" s="1"/>
  <c r="J171" i="1"/>
  <c r="F9" i="3"/>
  <c r="G129"/>
  <c r="G107" s="1"/>
  <c r="H76"/>
  <c r="H130" i="2"/>
  <c r="H108" s="1"/>
  <c r="I130"/>
  <c r="I108" s="1"/>
  <c r="G77"/>
  <c r="G10"/>
  <c r="H10"/>
  <c r="I77"/>
  <c r="I10"/>
  <c r="H77"/>
  <c r="K59" i="1"/>
  <c r="I171"/>
  <c r="J59"/>
  <c r="I59"/>
  <c r="I299" l="1"/>
  <c r="I215" i="2"/>
  <c r="I9" s="1"/>
  <c r="G214" i="3"/>
  <c r="G215" i="2"/>
  <c r="G9" s="1"/>
  <c r="H215"/>
  <c r="H9" s="1"/>
  <c r="F214" i="3"/>
  <c r="H214"/>
  <c r="K299" i="1"/>
  <c r="J299"/>
</calcChain>
</file>

<file path=xl/sharedStrings.xml><?xml version="1.0" encoding="utf-8"?>
<sst xmlns="http://schemas.openxmlformats.org/spreadsheetml/2006/main" count="2376" uniqueCount="446">
  <si>
    <t>Наименование</t>
  </si>
  <si>
    <t>ЦСР</t>
  </si>
  <si>
    <t>РЗ</t>
  </si>
  <si>
    <t>ПР</t>
  </si>
  <si>
    <t>ВР</t>
  </si>
  <si>
    <t>2024 г.</t>
  </si>
  <si>
    <t>2025 г.</t>
  </si>
  <si>
    <t>46000 0 0000</t>
  </si>
  <si>
    <t>Освещение населенных пунктов городского поселения</t>
  </si>
  <si>
    <t>46100 0 0000</t>
  </si>
  <si>
    <t>Создание условий для комфортного проживания населения на территории поселения</t>
  </si>
  <si>
    <t>46101 0 0000</t>
  </si>
  <si>
    <t>Уличное освещение территории ГМО</t>
  </si>
  <si>
    <t>46101 1 7610</t>
  </si>
  <si>
    <t>Жилищно-коммунальное хозяйство</t>
  </si>
  <si>
    <t>Благоустройство</t>
  </si>
  <si>
    <t>Прочая закупка товаров, работ и услуг для обеспечения государственных (муниципальных) нужд</t>
  </si>
  <si>
    <t>Закупка энергетических ресурсов</t>
  </si>
  <si>
    <t>47000 0 0000</t>
  </si>
  <si>
    <t>47100 0 0000</t>
  </si>
  <si>
    <t>Содержание Центрального аппарата Администрации</t>
  </si>
  <si>
    <t>47101 0 0000</t>
  </si>
  <si>
    <t>Расходы на выплаты по оплате труда работников и на обеспечение функций муниципальных органов</t>
  </si>
  <si>
    <t>47101 0 0120</t>
  </si>
  <si>
    <t>Общегосударственные вопросы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</si>
  <si>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</si>
  <si>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Фонд оплаты труда государственных (муниципальных) органов</t>
  </si>
  <si>
    <t>Иные выплаты 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</si>
  <si>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(муниципальных)органов</t>
  </si>
  <si>
    <t>Закупка товаров, работ, услуг в сфере информационно-коммуникационных технологий</t>
  </si>
  <si>
    <t>Исполнение судебных актов РФ и мировых соглашений по возмещению вреда</t>
  </si>
  <si>
    <t>Уплата прочих налогов, сборов и иных платежей</t>
  </si>
  <si>
    <t>Уплата иных платежей</t>
  </si>
  <si>
    <t>47200 0 0000</t>
  </si>
  <si>
    <t>Мероприятия направленные на снижение преступности и наркомании среди молодежи</t>
  </si>
  <si>
    <t>47201 0 0000</t>
  </si>
  <si>
    <t>Противодействие злоупотреблению наркотическими средствами</t>
  </si>
  <si>
    <t>47201 2 9510</t>
  </si>
  <si>
    <t>Другие общегосударственные вопросы</t>
  </si>
  <si>
    <t>47300 0 0000</t>
  </si>
  <si>
    <t>Мероприятия, направленные против экстремизма и терроризма</t>
  </si>
  <si>
    <t>47301 0 0000</t>
  </si>
  <si>
    <t>Мероприятия по профилактике терроризма и экстремизма</t>
  </si>
  <si>
    <t>47301 2 9520</t>
  </si>
  <si>
    <t>47400 0 0000</t>
  </si>
  <si>
    <t>Предупреждение ГО и ЧС</t>
  </si>
  <si>
    <t>47401 0 0000</t>
  </si>
  <si>
    <t>Предупреждение и ликвидация последствий чрезвычайных ситуаций и стихийных бедствий природного и техногенного характера на территории городского поселения</t>
  </si>
  <si>
    <t>47401 2 9530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</si>
  <si>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</si>
  <si>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</si>
  <si>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Передаваемые полномочия по организации формирования, исполнения и контроля за исполнением бюджета</t>
  </si>
  <si>
    <t>47500 0 0000</t>
  </si>
  <si>
    <t>Мероприятия по организации формирования, исполнения и контроля за исполнением бюджета</t>
  </si>
  <si>
    <t>47501 0 0000</t>
  </si>
  <si>
    <t>Обеспечение деятельности финансовых, налоговых и таможенных органов и органов финансового (финансово-бюджетного) надзора.</t>
  </si>
  <si>
    <t>Иные межбюджетные трансферты</t>
  </si>
  <si>
    <t>47600 0 0000</t>
  </si>
  <si>
    <t>Пропаганда охраны труда и здоровья работников</t>
  </si>
  <si>
    <t>47601 0 0000</t>
  </si>
  <si>
    <t>Мероприятия по снижению производственного травматизма и профессиональных заболеваний</t>
  </si>
  <si>
    <t>47601 1 2510</t>
  </si>
  <si>
    <t>48000 0 0000</t>
  </si>
  <si>
    <t>48200 0 0000</t>
  </si>
  <si>
    <t>Мероприятия в области строительства, архитектуры и градостроительства</t>
  </si>
  <si>
    <t>48201 0 0000</t>
  </si>
  <si>
    <t>Организационно-правовые мероприятия, связанные с предоставлением земельных участков льготной категории граждан</t>
  </si>
  <si>
    <t>48201 1 5510</t>
  </si>
  <si>
    <t>Национальная экономика</t>
  </si>
  <si>
    <t>Другие вопросы в области национальной экономики</t>
  </si>
  <si>
    <t xml:space="preserve">Прочая закупка товаров, работ и услуг для государственных (муниципальных) нужд </t>
  </si>
  <si>
    <t>Проведение оценки рыночной стоимости объектов недвижимого и движимого имущества муниципальной собственности на бесхозяйные объекты, объекты культурного наследия</t>
  </si>
  <si>
    <t>48201 2 2530</t>
  </si>
  <si>
    <t>Расходы на проведение аукциона, проведения оценки рыночной стоимости объектов недвижимого имущества муниципальной собственности на земельные участки в черте городского поселения, с целью определения начальной цены, размещение в СМИ</t>
  </si>
  <si>
    <t>48201 2 2550</t>
  </si>
  <si>
    <t>Расходы по внесению изменений в правила землепользования и застройки</t>
  </si>
  <si>
    <t>48201 2 2580</t>
  </si>
  <si>
    <t>Расходы на установление границ населенных пунктов</t>
  </si>
  <si>
    <t>48201 2 2600</t>
  </si>
  <si>
    <t>Расходы на проведение топографо-геодезических, картографических и землеустроительных работ</t>
  </si>
  <si>
    <t>48201 2 2610</t>
  </si>
  <si>
    <t>48300 0 0000</t>
  </si>
  <si>
    <t>Строительство и реконструкция объектов коммунальной инфраструктуры</t>
  </si>
  <si>
    <t>48301 0 0000</t>
  </si>
  <si>
    <t>48301 1 7510</t>
  </si>
  <si>
    <t>Обеспечение устойчивого сокращения непригодного для проживания жилищного фонда</t>
  </si>
  <si>
    <t>483F3  6 7484</t>
  </si>
  <si>
    <t>Бюджетные инвестиции в объекты капитального строительства государственной (муниципальной ) собственности</t>
  </si>
  <si>
    <t>Жилищное хозяйство</t>
  </si>
  <si>
    <t>Субсидии (гранты в форме субсидий), не подлежащие казначейскому сопровождению</t>
  </si>
  <si>
    <t>Подпрограмма «Энергосбережение»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2020-2025гг.»</t>
  </si>
  <si>
    <t>48 6 01 15510</t>
  </si>
  <si>
    <t>48400 0 0000</t>
  </si>
  <si>
    <t>Комплексное развитие систем коммунальной инфраструктуры на территории ГМО РК</t>
  </si>
  <si>
    <t>48401 0 0000</t>
  </si>
  <si>
    <t>Организация сбора и вывоза мусора на территории города, уборка несанкционированных свалок</t>
  </si>
  <si>
    <t>48401 1 7530</t>
  </si>
  <si>
    <t>Мероприятия по благоустройству городского парка</t>
  </si>
  <si>
    <t>48401 1 7550</t>
  </si>
  <si>
    <t>Мероприяти по отлову бездомных животных</t>
  </si>
  <si>
    <t>48401 1 7560</t>
  </si>
  <si>
    <t>Обеспечение деятельности группы хозяйственного обслуживания и благоустройства</t>
  </si>
  <si>
    <t>48401 1 7570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</si>
  <si>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</si>
  <si>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</si>
  <si>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Уплата налога на имущество организаций</t>
  </si>
  <si>
    <t>и земельного налога</t>
  </si>
  <si>
    <t>Уплата  прочих налогов</t>
  </si>
  <si>
    <t>Работы по ремонту памятников и мемориалов</t>
  </si>
  <si>
    <t>48401 1 7580</t>
  </si>
  <si>
    <t>Мероприятия по захоронению безродных тел</t>
  </si>
  <si>
    <t>48401 1 7590</t>
  </si>
  <si>
    <t>Содержания мест захоронения на территории городского поселения</t>
  </si>
  <si>
    <t>48401 1 7600</t>
  </si>
  <si>
    <t>Реализация социально-значимых проектов развития территорий муниципальных образований,основанных на местных иннициативах</t>
  </si>
  <si>
    <t>48 4 01 00000</t>
  </si>
  <si>
    <t>48401 7 3310</t>
  </si>
  <si>
    <t>Озеление территорий ГМО</t>
  </si>
  <si>
    <t>48401 1 7620</t>
  </si>
  <si>
    <t>48500 0 0000</t>
  </si>
  <si>
    <t>Организация предотвращения пожаров</t>
  </si>
  <si>
    <t>48501 0 0000</t>
  </si>
  <si>
    <t>Мероприятия по противопожарной безопасности</t>
  </si>
  <si>
    <t>48501 2 9540</t>
  </si>
  <si>
    <t>48 7 0118510</t>
  </si>
  <si>
    <t>Реализация мероприятий по повышению эффективности использования и охраны земель</t>
  </si>
  <si>
    <t>49000 0 0000</t>
  </si>
  <si>
    <t>49100 0 0000</t>
  </si>
  <si>
    <t>Деятельность городских библиотек</t>
  </si>
  <si>
    <t>49101 0 0000</t>
  </si>
  <si>
    <t>Организация библиотечного обслуживания населения, комплектование и обеспечение сохранности библиотечных фондов библиотек</t>
  </si>
  <si>
    <t>49101 0 5010</t>
  </si>
  <si>
    <t>Культура, кинематография и средства массовой информации</t>
  </si>
  <si>
    <t>Культура</t>
  </si>
  <si>
    <t>Иные межбюджетные трансферты из бюджетов поселений в бюджет муниципального района по передаваемым полномочиям по организации библиотечного обслуживания</t>
  </si>
  <si>
    <t>49101М5030</t>
  </si>
  <si>
    <t>49200 0 0000</t>
  </si>
  <si>
    <t>Мероприятия в сфере культуры</t>
  </si>
  <si>
    <t>49201 0 0000</t>
  </si>
  <si>
    <t>Создание условий для организаций досуга Дома культуры</t>
  </si>
  <si>
    <t>49201 0 5210</t>
  </si>
  <si>
    <t>Закупка товаров, работ, услуг в целях капитального ремонта государственного (муниципального) имущества</t>
  </si>
  <si>
    <t>Расходы на обеспечение деятельности музея</t>
  </si>
  <si>
    <t>49201 0 5230</t>
  </si>
  <si>
    <t>Передаваемые полномочия по созданию досуга и обеспечению жителей города услугами культуры</t>
  </si>
  <si>
    <t>49201М2010</t>
  </si>
  <si>
    <t>4А00000000</t>
  </si>
  <si>
    <t>Обеспечение устойчивого функционирования автомобильных дорог местного значения</t>
  </si>
  <si>
    <t>4А10000000</t>
  </si>
  <si>
    <t xml:space="preserve">Содержание автомобильных дорог </t>
  </si>
  <si>
    <t>4А10117510</t>
  </si>
  <si>
    <t>Дорожное хозяйство (дорожные фонды)</t>
  </si>
  <si>
    <t xml:space="preserve">Прочая закупка товаров, работ и услуг </t>
  </si>
  <si>
    <t>Расходы на содержание и ремонт автомобильных дорог общего пользования из бюджета района</t>
  </si>
  <si>
    <t>4А 101М4020</t>
  </si>
  <si>
    <t>Прочая закупка товаров, работ и услуг</t>
  </si>
  <si>
    <t>4А 101С4020</t>
  </si>
  <si>
    <t>4Б00000000</t>
  </si>
  <si>
    <t>Предоставление услуг и устойчивое функционирование коммунальной  инфраструктуры города</t>
  </si>
  <si>
    <t>4Б10000000</t>
  </si>
  <si>
    <t>Реконструкция водопроводных сетей и сооружений в г.Городовиковск (2,3 пусковой комплекс)</t>
  </si>
  <si>
    <t>4Б10100000</t>
  </si>
  <si>
    <t>Мероприятия в области коммунального хозяйства</t>
  </si>
  <si>
    <t>4Б10115520</t>
  </si>
  <si>
    <t>Коммунальное хозяйство</t>
  </si>
  <si>
    <t>4Б 1 0111510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</si>
  <si>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</si>
  <si>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4Б 1 0115510</t>
  </si>
  <si>
    <t>50000 0 0000</t>
  </si>
  <si>
    <t>50100 0 0000</t>
  </si>
  <si>
    <t xml:space="preserve">Мероприятия по благоустройству дворовых территорий </t>
  </si>
  <si>
    <t>50101 1 7710</t>
  </si>
  <si>
    <t>Мероприятия по благоустройству общественных территорий и мест массового отдыха</t>
  </si>
  <si>
    <t>50101 1 7720</t>
  </si>
  <si>
    <t>Поддержка государственных программ субъектов Российской Федерации и  муниципальных программ формирования современной городской среды</t>
  </si>
  <si>
    <t>50 1F2 55550</t>
  </si>
  <si>
    <t>4В10100000</t>
  </si>
  <si>
    <t>Мероприятия, направленные на развитие физической культуры</t>
  </si>
  <si>
    <t>4В10114510</t>
  </si>
  <si>
    <t>Непрограммные расходы</t>
  </si>
  <si>
    <t>78000 0 0000</t>
  </si>
  <si>
    <t>Расходы на обеспечение деятельности высшего должностного лица муниципального образования</t>
  </si>
  <si>
    <t>78100 0 0000</t>
  </si>
  <si>
    <t>Мероприятия направленные на обеспечение деятельности высшего должностного лица муниципального образования</t>
  </si>
  <si>
    <t>78101 0 0000</t>
  </si>
  <si>
    <t>Расходы на выплаты по оплате труда работников и на обеспечение функций муниципальных органов в рамках непрограммного направления деятельности "Высшего должностного лица муниципального образования"</t>
  </si>
  <si>
    <t>78101 0 0120</t>
  </si>
  <si>
    <t>Функционирование высшего должностного лица субъекта Российской Федерации и муниципального образования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</si>
  <si>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</si>
  <si>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Законодательный (представительный) орган ГМО </t>
  </si>
  <si>
    <t>78103 0 0120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</si>
  <si>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</si>
  <si>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деятельности контрольно-счетного органа муниципального образования</t>
  </si>
  <si>
    <t>78105М5010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</si>
  <si>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</si>
  <si>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Резервный фонд местной администрации в рамках непрограммных направлений расходов</t>
  </si>
  <si>
    <t>78 2 01 90530</t>
  </si>
  <si>
    <t>Резервные фонды</t>
  </si>
  <si>
    <t>Резервные средства</t>
  </si>
  <si>
    <t>Иные непрограммные расходы</t>
  </si>
  <si>
    <t>78 3 0000000</t>
  </si>
  <si>
    <t>Поощрение за достижение показателей деятельности органов местного самоуправления</t>
  </si>
  <si>
    <t>Средства, зарезервированные в целях финансового обеспечения целевых расходов бюджета Городовиковского ГРМО РК (резервные средства)</t>
  </si>
  <si>
    <t>78 3 9900000</t>
  </si>
  <si>
    <t>78 3 99 90100</t>
  </si>
  <si>
    <t>Специальные расходы</t>
  </si>
  <si>
    <t>Социальное обеспечение населения</t>
  </si>
  <si>
    <t>78 9 03 90530</t>
  </si>
  <si>
    <t>Пособия по социальной помощи населению в денежной форме</t>
  </si>
  <si>
    <t xml:space="preserve">Мероприятия по подготовке частичной мобилизации </t>
  </si>
  <si>
    <t>78 2 03 29610</t>
  </si>
  <si>
    <t>Приобретение товаров, работ и услуг в пользу граждан в целях их социального обеспечения</t>
  </si>
  <si>
    <t>Условно утвержденные расходы</t>
  </si>
  <si>
    <t>79 1 01 90990</t>
  </si>
  <si>
    <t>Условно утвержденные расходы в рамках непрограммных направлений расходов</t>
  </si>
  <si>
    <t>Всего:</t>
  </si>
  <si>
    <t>05</t>
  </si>
  <si>
    <t>03</t>
  </si>
  <si>
    <t>01</t>
  </si>
  <si>
    <t>04</t>
  </si>
  <si>
    <t>13</t>
  </si>
  <si>
    <t>06</t>
  </si>
  <si>
    <t>Расходы по уплате взносов на капитальный ремонт муниципальных жилых квартир в МКД за счет собственника городского поселения</t>
  </si>
  <si>
    <t>Создание безопасных и благоприятных условий проживания граждан и ликвидация аварийных МКД</t>
  </si>
  <si>
    <t>Бюджетные инвестиции в объекты капитального строительства государственной (муниципальной) собственности.</t>
  </si>
  <si>
    <t>48302 1 7520</t>
  </si>
  <si>
    <t>414</t>
  </si>
  <si>
    <t xml:space="preserve">Обеспечение мероприятий по переселению граждан из аварийного жилищного фонда, в том числе переселение граждан из аварийного жилищного фонда с учетом необходимости развития малоэтажного жилищного строительства. </t>
  </si>
  <si>
    <t>483F3  6 7483</t>
  </si>
  <si>
    <t>48401 S 3310</t>
  </si>
  <si>
    <t>12</t>
  </si>
  <si>
    <t>08</t>
  </si>
  <si>
    <t>09</t>
  </si>
  <si>
    <t>02</t>
  </si>
  <si>
    <t>11</t>
  </si>
  <si>
    <t>Физическая культура и спорт</t>
  </si>
  <si>
    <t>Физическая культура</t>
  </si>
  <si>
    <t>Социальная политика</t>
  </si>
  <si>
    <t>10</t>
  </si>
  <si>
    <t>Социальное обеспечение населения за счет резервного фонда</t>
  </si>
  <si>
    <t>(тыс. руб.)</t>
  </si>
  <si>
    <t>Код главы</t>
  </si>
  <si>
    <t>Раздел</t>
  </si>
  <si>
    <t>Подраздел</t>
  </si>
  <si>
    <t>Целевая статья</t>
  </si>
  <si>
    <t>Вид расходов</t>
  </si>
  <si>
    <t>Администрация Городовиковского городского муниципального образования Республики Калмыкия</t>
  </si>
  <si>
    <t>Функционирование высшего должностного лица субъекта Российской Федерации и органа местного самоуправления</t>
  </si>
  <si>
    <t>Органы местного самоуправления</t>
  </si>
  <si>
    <t>78 1 00 00000</t>
  </si>
  <si>
    <t>Глава Администрации ГМО</t>
  </si>
  <si>
    <t>78 1 01 00120</t>
  </si>
  <si>
    <t xml:space="preserve">Фонд оплаты труда государственных (муниципальных) органов </t>
  </si>
  <si>
    <t>78 1 03 00120</t>
  </si>
  <si>
    <t>47 1 00 00000</t>
  </si>
  <si>
    <t>47 1 01 00000</t>
  </si>
  <si>
    <t>47 1 01 00120</t>
  </si>
  <si>
    <t>47 5 00 00000</t>
  </si>
  <si>
    <t>47 5 01 00000</t>
  </si>
  <si>
    <t>47 501М5020</t>
  </si>
  <si>
    <t>78 1 05 00000</t>
  </si>
  <si>
    <t>78 105М5010</t>
  </si>
  <si>
    <t>78 2 01 00000</t>
  </si>
  <si>
    <t>47 2 00 00000</t>
  </si>
  <si>
    <t>47 2 01 00000</t>
  </si>
  <si>
    <t>47 2 01 29510</t>
  </si>
  <si>
    <t>47 3 00 00000</t>
  </si>
  <si>
    <t>Мероприятия,  направленные против экстремизма и терроризма</t>
  </si>
  <si>
    <t>47 3 01 00000</t>
  </si>
  <si>
    <t xml:space="preserve"> Мероприятия по профилактике терроризма и экстремизма</t>
  </si>
  <si>
    <t>47 3 01 29520</t>
  </si>
  <si>
    <t>47 6 00 00000</t>
  </si>
  <si>
    <t>47 6 01 00000</t>
  </si>
  <si>
    <t xml:space="preserve"> Мероприятия по снижению производственного травматизма и профессиональных заболеваний</t>
  </si>
  <si>
    <t>47 6 01 12510</t>
  </si>
  <si>
    <t>78 0 0000000</t>
  </si>
  <si>
    <t>Средства, зарезервированные в целях финансового обеспечения целевых расходов бюджета Городовиковского ГГМО РК (резервные средства)</t>
  </si>
  <si>
    <t>Национаная безопасность и правоохранительная деятельность</t>
  </si>
  <si>
    <t>47 4 00 00000</t>
  </si>
  <si>
    <t>47 4 01 00000</t>
  </si>
  <si>
    <t>47 4 01 29530</t>
  </si>
  <si>
    <t>Подпрограмма «Обеспечение первичных мер пожарной безопасности на территории ГГМО РК"»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2020-2025гг»</t>
  </si>
  <si>
    <t>48 5 00 00000</t>
  </si>
  <si>
    <t>48 5 01 00000</t>
  </si>
  <si>
    <t>48 5 01 29540</t>
  </si>
  <si>
    <t>4А 0 0 00000</t>
  </si>
  <si>
    <t>4А 1 0 00000</t>
  </si>
  <si>
    <t>Строительство и реконструкция объектов транспортной инфраструктуры</t>
  </si>
  <si>
    <t>4А 1 0100000</t>
  </si>
  <si>
    <t>4А 1 0117510</t>
  </si>
  <si>
    <t>Расходы на ремонт и содержание автомобильных дорог общего пользования из бюджета района</t>
  </si>
  <si>
    <t>Софинансирование на ремонт и содержание автомобильных дорог общего пользования</t>
  </si>
  <si>
    <t>48 2 00 00000</t>
  </si>
  <si>
    <t>48 2 01 00000</t>
  </si>
  <si>
    <t>48 2 01 15510</t>
  </si>
  <si>
    <t>48 2 01 22530</t>
  </si>
  <si>
    <t>48 2 01 22550</t>
  </si>
  <si>
    <t>48 2 01 22580</t>
  </si>
  <si>
    <t>48 2 01 22600</t>
  </si>
  <si>
    <t>48 2 01 22610</t>
  </si>
  <si>
    <t>48 3 00 00000</t>
  </si>
  <si>
    <t>48 3 01 00000</t>
  </si>
  <si>
    <t>48 3 F367484</t>
  </si>
  <si>
    <t>48 3 01 17510</t>
  </si>
  <si>
    <t>726 </t>
  </si>
  <si>
    <t>Энергосбережение</t>
  </si>
  <si>
    <t>4Б 0 0000000</t>
  </si>
  <si>
    <t>4Б 1 0000000</t>
  </si>
  <si>
    <t xml:space="preserve">Реконструкция водопроводных сетей и сооружений в г.Городовиковск </t>
  </si>
  <si>
    <t>4Б 1 0100000</t>
  </si>
  <si>
    <t>4Б 1 01 15520</t>
  </si>
  <si>
    <t>Субсидии (гранты в форме субсидий) на финансовое обеспечение затрат в связи с производством (реализацией) товаров, выполнение работ, оказанием услуг, не подлежащие казначейскому сопровождению</t>
  </si>
  <si>
    <t>4Б 101 15520</t>
  </si>
  <si>
    <t>48 4 00 00000</t>
  </si>
  <si>
    <t>48 4 01 17530</t>
  </si>
  <si>
    <t>48 4 01 17550</t>
  </si>
  <si>
    <t>Мероприятия по отлову бездомных животных</t>
  </si>
  <si>
    <t>48 4 01 17560</t>
  </si>
  <si>
    <t>Обеспечение деятельности Группы хозяйственного обслуживания и благоустройства</t>
  </si>
  <si>
    <t>48 4 01 17570</t>
  </si>
  <si>
    <t>48 4 01 17580</t>
  </si>
  <si>
    <t>48 4 01 17590</t>
  </si>
  <si>
    <t>Содержание мест захоронений на территории городского поселения</t>
  </si>
  <si>
    <t>48 4 01 17600</t>
  </si>
  <si>
    <t>Реализация социально-значимых проектов развития территорий муниципальных образований, основанных на местных инициативах</t>
  </si>
  <si>
    <t>48 4 01 73310</t>
  </si>
  <si>
    <t>Реализация социально-значимых проектов развития территорий муниципальных образований, основанных на местных инициативах за счет бюджета ГГМО РК</t>
  </si>
  <si>
    <t>48 4 01 S3310</t>
  </si>
  <si>
    <t>Озеленение  территории ГМО</t>
  </si>
  <si>
    <t>48 4 01 17620</t>
  </si>
  <si>
    <t>46 0 00 00000</t>
  </si>
  <si>
    <t>46 1 00 00000</t>
  </si>
  <si>
    <t>46 1 01 00000</t>
  </si>
  <si>
    <t>46 1 01 17610</t>
  </si>
  <si>
    <t>50 0 00 00000</t>
  </si>
  <si>
    <t>50 1 00 00000</t>
  </si>
  <si>
    <t>Мероприятия по благоустройству дворовых территорий</t>
  </si>
  <si>
    <t>50 1 01 17710</t>
  </si>
  <si>
    <t>50 1 01 17720</t>
  </si>
  <si>
    <t>50 1 F2 55550</t>
  </si>
  <si>
    <t>49 1 00 00000</t>
  </si>
  <si>
    <t xml:space="preserve">Деятельность городских библиотек </t>
  </si>
  <si>
    <t>49 1 01 00000</t>
  </si>
  <si>
    <t>49 1 01 05010</t>
  </si>
  <si>
    <t>49 101М5030</t>
  </si>
  <si>
    <t>49 2 00 00000</t>
  </si>
  <si>
    <t>49 2 01 00000</t>
  </si>
  <si>
    <t>49 2 01 05210</t>
  </si>
  <si>
    <t>49 2 01 05230</t>
  </si>
  <si>
    <t>49 201М2010</t>
  </si>
  <si>
    <t>Пособия, компенсации, меры социальной поддержки по публичным нормативным обязательствам</t>
  </si>
  <si>
    <t>Развитие физической культуры, спорта и молодежной политики</t>
  </si>
  <si>
    <t>79 1 00 00000</t>
  </si>
  <si>
    <t>79 1 01 00000</t>
  </si>
  <si>
    <t>Итого</t>
  </si>
  <si>
    <t>2024 год</t>
  </si>
  <si>
    <t>2025 год</t>
  </si>
  <si>
    <t>47501М5020</t>
  </si>
  <si>
    <t>3</t>
  </si>
  <si>
    <t>726</t>
  </si>
  <si>
    <t>48 3 F367483</t>
  </si>
  <si>
    <t>48 3 01 17520</t>
  </si>
  <si>
    <t>Уплата налога на имущество организаций и земельного налога</t>
  </si>
  <si>
    <t>Приложение 5 к  Решению  Собрания депутатов Городовиковского  городского муниципального образования Республики Калмыкия «О внесении изменений и дополнений в Решение «О бюджете Городовиковского городского муниципального образования  Республики Калмыкия на 2023 год и плановый период 2024 и 2025 годов» от «     » сентября 2023 г. № ___</t>
  </si>
  <si>
    <t>Софинансирование на содержание и ремонт автомобильных дорог общего пользовнаия</t>
  </si>
  <si>
    <t>244</t>
  </si>
  <si>
    <t>Прочая закупка товаров, работ и услуг для государственных (муниципальных) нужд</t>
  </si>
  <si>
    <t>факт 2022</t>
  </si>
  <si>
    <t>План 2023</t>
  </si>
  <si>
    <t>на 01.11.23</t>
  </si>
  <si>
    <t>Другие вопросы в области жилищно-коммунального хозяйства</t>
  </si>
  <si>
    <t>501F2 5 4240</t>
  </si>
  <si>
    <t>городская среда Аллея</t>
  </si>
  <si>
    <t>Создание комфортной городской среды в малых городах и исторических поселениях- победителях Всероссийского конкурса лучших проектов создания комфорной городской среды</t>
  </si>
  <si>
    <t>2026 год</t>
  </si>
  <si>
    <t>Программа «Комплексное развитие социальной инфраструктуры в Городовиковском городском муниципальном образовании РК на 2020-2030гг.»</t>
  </si>
  <si>
    <t>2026 г.</t>
  </si>
  <si>
    <t>Муниципальная программа Городовиковского ГМО «Повышение эффективности муниципального управления в Городовиковском городском муниципальном образовании РК на 2020-2030гг.»</t>
  </si>
  <si>
    <t>Подпрограмма «Организация муниципального управления» муниципальной программы «Повышение эффективности муниципального управления в Городовиковском городском муниципальном образовании РК на 2020-2030гг.»</t>
  </si>
  <si>
    <t xml:space="preserve">Подпрограмма  «Профилактика правонарушений» муниципальной программы «Повышение эффективности муниципального управления в Городовиковском городском муниципальном образовании РК на 2020-2030гг.» </t>
  </si>
  <si>
    <t>Подпрограмма  «Противодействие экстремизму и профилактика терроризма» муниципальной программы «Повышение эффективности муниципального управления в Городовиковском городском муниципальном образовании РК на 2020-2030гг.»</t>
  </si>
  <si>
    <t>Подпрограмма «Гражданская оборона и минимизация последствий ЧС» муниципальной программы «Повышение эффективности муниципального управления в Городовиковском городском муниципальном образовании РК на 2020-2030гг.»</t>
  </si>
  <si>
    <t xml:space="preserve">Подпрограмма «Улучшение условий и охрана труда в ГГМО РК» муниципальной программы «Повышение эффективности муниципального управления в Городовиковском городском муниципальном образовании РК на 2020-2030гг.» </t>
  </si>
  <si>
    <t>Муниципальная программа Городовиковского ГМО «Развитие муниципального хозяйства и устойчивое развитие городских территорий в Городовиковском городском муниципальном образовании РК на 2020-2030гг.»</t>
  </si>
  <si>
    <t>Подпрограмма «Осуществление градостроительной политики и градостроительных мероприятий»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2020-2030гг.»</t>
  </si>
  <si>
    <t>Подпрограмма «Развитие жилищно-коммунального хозяйства»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2020-2030гг.»</t>
  </si>
  <si>
    <t>Подпрограмма «Благоустройство города Городовиковска»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2020-2030гг.»</t>
  </si>
  <si>
    <t>Подпрограмма «Обеспечение первичных мер пожарной безопасности на территории ГГМО РК»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2020-2030гг.»</t>
  </si>
  <si>
    <t>Подпрограмма ««Использование и охрана земель на территории Городовиковского городского муниципального образования Республики Калмыкия на 2023-2030 гг»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2020-2030гг.»</t>
  </si>
  <si>
    <t>Муниципальная программа Городовиковского ГМО «Развитие культуры в Городовиковском городском муниципальном образовании РК на 2020-2030гг.»</t>
  </si>
  <si>
    <t>Подпрограмма  «Развитие библиотечного дела» муниципальной программы «Развитие культуры в Городовиковском городском муниципальном образовании РК на 2020-2030гг.»</t>
  </si>
  <si>
    <t>Подпрограмма  «Развитие досуга и повышение качества предоставления услуг  учреждений культуры» муниципальной программы «Развитие культуры в Городовиковском городском муниципальном образовании РК на 2020-2030гг.»</t>
  </si>
  <si>
    <t>Муниципальная программа "Комплексное развитие транспортной инфраструктуры в Городовиковском городском муниципальном образовании Республики Калмыкия на 2020-2030гг»</t>
  </si>
  <si>
    <t>Программа «Комплексное развитие систем коммунальной инфраструктуры в Городовиковском городском муниципальном образовании РК на 2020-2030гг.»</t>
  </si>
  <si>
    <t>Муниципальная программа "Развитие физической культуры, спорта и молодежной политики в ГГМО РК" на 2022-2030 годы</t>
  </si>
  <si>
    <t>Программа «Формирование комфортной городской среды на территории Городовиковского городского муниципального образования РК на 2018-2030гг."</t>
  </si>
  <si>
    <t xml:space="preserve"> Подпрограмма «Современная городская среда» муниципальной программы «Формирование комфортной городской среды на на территории Городовиковского городского муниципального образования РК на 2018-2030гг." </t>
  </si>
  <si>
    <t>Подпрограмма «Организация муниципального управления» муниципальной программы «Повышение эффективности муниципального управления в Городовиковском городском муниципальном образовании РК на 2020 – 2030гг».</t>
  </si>
  <si>
    <t>Подпрограмма  «Профилактика правонарушений» муниципальной программы «Повышение эффективности муниципального управления в Городовиковском городском муниципальном образовании РК на 2020 – 2030 гг».</t>
  </si>
  <si>
    <t>Подпрограмма  «Противодействие экстремизму и профилактика терроризма» муниципальной программы «Повышение эффективности муниципального управления в Городовиковском городском муниципальном образовании РК на 2020 – 2030 гг»</t>
  </si>
  <si>
    <t>Подпрограмма  «Улучшение условий и охрана труда в ГГМО РК» муниципальной программы «Повышение эффективности муниципального управления в Городовиковском городском муниципальном образовании РК на 2020 – 2030гг"</t>
  </si>
  <si>
    <t>Подпрограмма «Гражданская оборона и минимизация последствий ЧС» муниципальной программы «Повышение эффективности муниципального управления в Городовиковском городском муниципальном образовании РК на 2020 – 2030 гг».</t>
  </si>
  <si>
    <t>Подпрограмма «Обеспечение первичных мер пожарной безопасности на территории ГГМО РК"»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2020-2030гг»</t>
  </si>
  <si>
    <t xml:space="preserve"> Муниципальная программа ««Комплексное развитие транспортной инфраструктуры в Городовиковском городском муниципальном образовании Республики Калмыкия на 2020-2030гг»</t>
  </si>
  <si>
    <t>Подпрограмма «Осуществление градостроительной политики и градостроительных мероприятий» муниципальной программы  «Развитие муниципального хозяйства и  устойчивое развитие городских территорий в Городовиковском городском муниципальном образовании РК  на 2020-2030гг»</t>
  </si>
  <si>
    <t>Подпрограмма «Использование и охрана земель на территории Городовиковского городского муниципального образования Республики Калмыкия на 2023-2030 гг» муниципальной программы «Развитие муниципального хозяйства и  устойчивое развитие городских территорий в Городовиковском городском муниципальном образовании РК на 2020-2030гг.»</t>
  </si>
  <si>
    <t>Подпрограмма «Развитие жилищно-коммунального хозяйства» муниципальной программы  «Развитие муниципального хозяйства и  устойчивое развитие городских территорий  в Городовиковском городском муниципальном образовании РК  на 2020-2030гг»</t>
  </si>
  <si>
    <t>Подпрограмма «Благоустройство города Городовиковска» муниципальной программы  «Развитие муниципального хозяйства и  устойчивое развитие городских территорий  в Городовиковскм городском муниципальном образовании РК  на 2020-2030гг»</t>
  </si>
  <si>
    <t>Подпрограмма "Освещение населенных пунктов городского поселения"Программы «Комплексное развитие социальной инфраструктуры в Городовиковском городском муниципальном образовании РК на 2020-2030гг.»</t>
  </si>
  <si>
    <t xml:space="preserve">Программа «Формирование комфортной городской среды на территории Городовиковского городского муниципального образования РК на 2018-2030 годы» </t>
  </si>
  <si>
    <t xml:space="preserve"> "Современная городская среда" программы «Формирование комфортной городской среды на территории Городовиковского городского муниципального образования РК на 2018-2030 годы» </t>
  </si>
  <si>
    <t>Подпрограмма  «Развитие библиотечного дела» муниципальной программы  «Развитие культуры в Городовиковском городском муниципальном образовании РК  на 2020-2030гг»</t>
  </si>
  <si>
    <t>Подпрограмма  «Развитие досуга и повышение качества предоставления услуг  учреждений культуры» муниципальной программы «Развитие культуры в Городовиковском городском муниципальном образовании РК  на 2020-2030гг»</t>
  </si>
  <si>
    <t>730</t>
  </si>
  <si>
    <t>Обслуживание государственного долга</t>
  </si>
  <si>
    <t>Эффективное управление муниципальным долгом</t>
  </si>
  <si>
    <t>Обслуживание государственного внутреннего и муниципального долга</t>
  </si>
  <si>
    <t>78 3 04 21510</t>
  </si>
  <si>
    <t>870</t>
  </si>
  <si>
    <t>78 3 00 00000</t>
  </si>
  <si>
    <t>78 3 04 00000</t>
  </si>
  <si>
    <t>Распределение бюджетных ассигнований из бюджета Городовиковского городского муниципального образования Республики Калмыкия по целевым статьям (муниципальным программам и непрограммным направлениям деятельности), группам и подгруппам видов расходов, разделам, подразделам  классификации расходов бюджетов на 2024 год и плановый период 2025 и 2026 годов</t>
  </si>
  <si>
    <t>к  Решению  Собрания депутатов Городовиковского  ГМО РК «О внесении изменений и дополнений в Решение «О бюджете Городовиковского городского муниципального образования  Республики Калмыкия на 2024 год и плановый период 2025 и 2026 годов»</t>
  </si>
  <si>
    <t>Приложение 4</t>
  </si>
  <si>
    <t>Приложение 3</t>
  </si>
  <si>
    <t>Распределение бюджетных ассигнований из бюджета Городовиковского городского муниципального образования Республики Калмыкия на 2024 год и плановый период 2025 и 2026 годов по разделам, подразделам, целевым статьям расходов и видам расходов функциональной классификации расходов бюджета</t>
  </si>
  <si>
    <t>Приложение 2</t>
  </si>
  <si>
    <t>Ведомственная структура расходов бюджета Городовиковского городского муниципального образования Республики Калмыкия на 2024 год и плановый период 2025 и 2026 годов</t>
  </si>
  <si>
    <t>Создание комфортной городской среды в малых городах и исторических поселениях- победителях Всероссийского конкурса лучших проектов создания комфортной городской среды</t>
  </si>
  <si>
    <t>112</t>
  </si>
  <si>
    <t>Прочие несоциальные выплаты персоналу в денежной форме</t>
  </si>
  <si>
    <t>№ 0 от 29 февраля 2024 г.</t>
  </si>
  <si>
    <t>№  0   от  29  февраля 2024 г.</t>
  </si>
  <si>
    <t>№ 0    от  29 февраля 2024 г.</t>
  </si>
  <si>
    <t>831</t>
  </si>
  <si>
    <t>78 9 09 90520</t>
  </si>
  <si>
    <t>Реализация иных непрограммных мероприятий</t>
  </si>
  <si>
    <t>Иные выплаты текущего характера физическим лицам</t>
  </si>
  <si>
    <t>48201 2 2510</t>
  </si>
  <si>
    <t>Межевание земельных участков для постановки на государственный кадастровый учет, с целью проведения госудаственной регистрации прав на бесхозяйные объекты, объекты культурного наследия</t>
  </si>
  <si>
    <t>78 9 09 00000</t>
  </si>
  <si>
    <t>48 2 01 22510</t>
  </si>
  <si>
    <t>48 2 01 22520</t>
  </si>
  <si>
    <t>Башант ярмарка</t>
  </si>
  <si>
    <t>Баш ярмарка</t>
  </si>
  <si>
    <t>тротуарные дор от пл.Ленина до аллеи</t>
  </si>
</sst>
</file>

<file path=xl/styles.xml><?xml version="1.0" encoding="utf-8"?>
<styleSheet xmlns="http://schemas.openxmlformats.org/spreadsheetml/2006/main">
  <numFmts count="3">
    <numFmt numFmtId="164" formatCode="000"/>
    <numFmt numFmtId="165" formatCode="0.0"/>
    <numFmt numFmtId="166" formatCode="#,##0.0"/>
  </numFmts>
  <fonts count="2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.5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i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25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wrapText="1"/>
    </xf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0" borderId="1" xfId="0" applyFont="1" applyBorder="1"/>
    <xf numFmtId="0" fontId="8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164" fontId="10" fillId="3" borderId="2" xfId="1" applyNumberFormat="1" applyFont="1" applyFill="1" applyBorder="1" applyAlignment="1" applyProtection="1">
      <alignment horizontal="justify" wrapText="1"/>
      <protection hidden="1"/>
    </xf>
    <xf numFmtId="164" fontId="11" fillId="3" borderId="2" xfId="1" applyNumberFormat="1" applyFont="1" applyFill="1" applyBorder="1" applyAlignment="1" applyProtection="1">
      <alignment horizontal="justify" wrapText="1"/>
      <protection hidden="1"/>
    </xf>
    <xf numFmtId="0" fontId="12" fillId="0" borderId="1" xfId="0" applyFont="1" applyBorder="1" applyAlignment="1">
      <alignment wrapText="1"/>
    </xf>
    <xf numFmtId="0" fontId="6" fillId="0" borderId="0" xfId="0" applyFont="1"/>
    <xf numFmtId="0" fontId="13" fillId="0" borderId="3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justify" vertical="top" wrapText="1"/>
    </xf>
    <xf numFmtId="0" fontId="15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7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17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wrapText="1"/>
    </xf>
    <xf numFmtId="0" fontId="16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horizontal="center" wrapText="1"/>
    </xf>
    <xf numFmtId="164" fontId="18" fillId="3" borderId="2" xfId="1" applyNumberFormat="1" applyFont="1" applyFill="1" applyBorder="1" applyAlignment="1" applyProtection="1">
      <alignment horizontal="justify" wrapText="1"/>
      <protection hidden="1"/>
    </xf>
    <xf numFmtId="49" fontId="4" fillId="0" borderId="4" xfId="0" applyNumberFormat="1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166" fontId="3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 wrapText="1"/>
    </xf>
    <xf numFmtId="0" fontId="19" fillId="0" borderId="3" xfId="0" applyFont="1" applyBorder="1" applyAlignment="1">
      <alignment horizontal="right"/>
    </xf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0" fontId="0" fillId="3" borderId="0" xfId="0" applyFill="1"/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justify" wrapText="1"/>
    </xf>
    <xf numFmtId="0" fontId="4" fillId="3" borderId="1" xfId="0" applyFont="1" applyFill="1" applyBorder="1" applyAlignment="1">
      <alignment horizontal="justify" wrapText="1"/>
    </xf>
    <xf numFmtId="0" fontId="3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166" fontId="3" fillId="3" borderId="1" xfId="0" applyNumberFormat="1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center"/>
    </xf>
    <xf numFmtId="165" fontId="4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/>
    </xf>
    <xf numFmtId="49" fontId="0" fillId="3" borderId="1" xfId="0" applyNumberFormat="1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0" fontId="3" fillId="3" borderId="0" xfId="0" applyFont="1" applyFill="1" applyAlignment="1">
      <alignment wrapText="1"/>
    </xf>
    <xf numFmtId="0" fontId="0" fillId="3" borderId="1" xfId="0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10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6" fillId="0" borderId="0" xfId="0" applyFont="1" applyAlignment="1">
      <alignment wrapText="1"/>
    </xf>
    <xf numFmtId="0" fontId="4" fillId="3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164" fontId="10" fillId="3" borderId="1" xfId="1" applyNumberFormat="1" applyFont="1" applyFill="1" applyBorder="1" applyAlignment="1" applyProtection="1">
      <alignment horizontal="justify" wrapText="1"/>
      <protection hidden="1"/>
    </xf>
    <xf numFmtId="0" fontId="6" fillId="0" borderId="0" xfId="0" applyFont="1" applyAlignment="1">
      <alignment horizontal="left"/>
    </xf>
    <xf numFmtId="0" fontId="13" fillId="0" borderId="0" xfId="0" applyFont="1" applyAlignment="1">
      <alignment horizontal="center" wrapText="1"/>
    </xf>
    <xf numFmtId="0" fontId="19" fillId="0" borderId="0" xfId="0" applyFont="1" applyBorder="1" applyAlignment="1">
      <alignment horizontal="right"/>
    </xf>
    <xf numFmtId="0" fontId="6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13" fillId="0" borderId="0" xfId="0" applyFont="1" applyBorder="1" applyAlignment="1">
      <alignment horizontal="center" wrapText="1"/>
    </xf>
    <xf numFmtId="0" fontId="6" fillId="0" borderId="0" xfId="0" applyFont="1" applyAlignment="1">
      <alignment horizontal="justify" wrapText="1"/>
    </xf>
    <xf numFmtId="0" fontId="14" fillId="0" borderId="3" xfId="0" applyFont="1" applyBorder="1" applyAlignment="1">
      <alignment horizontal="right" wrapText="1"/>
    </xf>
    <xf numFmtId="0" fontId="4" fillId="3" borderId="1" xfId="0" applyFont="1" applyFill="1" applyBorder="1" applyAlignment="1">
      <alignment horizontal="center"/>
    </xf>
    <xf numFmtId="0" fontId="6" fillId="0" borderId="0" xfId="0" applyFont="1" applyAlignment="1">
      <alignment horizontal="left" wrapText="1"/>
    </xf>
    <xf numFmtId="49" fontId="4" fillId="3" borderId="1" xfId="0" applyNumberFormat="1" applyFont="1" applyFill="1" applyBorder="1" applyAlignment="1">
      <alignment horizontal="center"/>
    </xf>
    <xf numFmtId="0" fontId="20" fillId="3" borderId="0" xfId="0" applyFont="1" applyFill="1" applyAlignment="1">
      <alignment wrapText="1"/>
    </xf>
    <xf numFmtId="0" fontId="4" fillId="3" borderId="0" xfId="0" applyFont="1" applyFill="1" applyBorder="1" applyAlignment="1">
      <alignment horizontal="center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5"/>
  <sheetViews>
    <sheetView topLeftCell="A203" workbookViewId="0">
      <selection activeCell="G91" sqref="G91"/>
    </sheetView>
  </sheetViews>
  <sheetFormatPr defaultRowHeight="15"/>
  <cols>
    <col min="1" max="1" width="36.140625" customWidth="1"/>
    <col min="2" max="2" width="6" customWidth="1"/>
    <col min="3" max="3" width="6.28515625" customWidth="1"/>
    <col min="4" max="4" width="5.85546875" customWidth="1"/>
    <col min="5" max="5" width="11.7109375" customWidth="1"/>
    <col min="6" max="6" width="6.42578125" customWidth="1"/>
  </cols>
  <sheetData>
    <row r="1" spans="1:9">
      <c r="E1" s="110" t="s">
        <v>426</v>
      </c>
      <c r="F1" s="110"/>
      <c r="G1" s="110"/>
      <c r="H1" s="110"/>
      <c r="I1" s="110"/>
    </row>
    <row r="2" spans="1:9" ht="64.5" customHeight="1">
      <c r="E2" s="113" t="s">
        <v>422</v>
      </c>
      <c r="F2" s="113"/>
      <c r="G2" s="113"/>
      <c r="H2" s="113"/>
      <c r="I2" s="113"/>
    </row>
    <row r="3" spans="1:9">
      <c r="E3" s="116" t="s">
        <v>432</v>
      </c>
      <c r="F3" s="116"/>
      <c r="G3" s="116"/>
      <c r="H3" s="116"/>
      <c r="I3" s="116"/>
    </row>
    <row r="4" spans="1:9">
      <c r="F4" s="26"/>
    </row>
    <row r="5" spans="1:9" ht="33" customHeight="1">
      <c r="A5" s="111" t="s">
        <v>427</v>
      </c>
      <c r="B5" s="111"/>
      <c r="C5" s="111"/>
      <c r="D5" s="111"/>
      <c r="E5" s="111"/>
      <c r="F5" s="111"/>
      <c r="G5" s="111"/>
      <c r="H5" s="111"/>
      <c r="I5" s="111"/>
    </row>
    <row r="6" spans="1:9">
      <c r="H6" s="112" t="s">
        <v>240</v>
      </c>
      <c r="I6" s="112"/>
    </row>
    <row r="7" spans="1:9" ht="6.75" customHeight="1">
      <c r="H7" s="56"/>
      <c r="I7" s="56"/>
    </row>
    <row r="8" spans="1:9" ht="39" customHeight="1">
      <c r="A8" s="36" t="s">
        <v>0</v>
      </c>
      <c r="B8" s="36" t="s">
        <v>241</v>
      </c>
      <c r="C8" s="36" t="s">
        <v>242</v>
      </c>
      <c r="D8" s="36" t="s">
        <v>243</v>
      </c>
      <c r="E8" s="36" t="s">
        <v>244</v>
      </c>
      <c r="F8" s="36" t="s">
        <v>245</v>
      </c>
      <c r="G8" s="36" t="s">
        <v>355</v>
      </c>
      <c r="H8" s="37" t="s">
        <v>356</v>
      </c>
      <c r="I8" s="37" t="s">
        <v>374</v>
      </c>
    </row>
    <row r="9" spans="1:9" ht="36.75">
      <c r="A9" s="1" t="s">
        <v>246</v>
      </c>
      <c r="B9" s="40">
        <v>726</v>
      </c>
      <c r="C9" s="40"/>
      <c r="D9" s="40"/>
      <c r="E9" s="40"/>
      <c r="F9" s="40"/>
      <c r="G9" s="55">
        <f>G215</f>
        <v>187471.8</v>
      </c>
      <c r="H9" s="55">
        <f t="shared" ref="H9:I9" si="0">H215</f>
        <v>42452.2</v>
      </c>
      <c r="I9" s="55">
        <f t="shared" si="0"/>
        <v>43882.9</v>
      </c>
    </row>
    <row r="10" spans="1:9">
      <c r="A10" s="1" t="s">
        <v>24</v>
      </c>
      <c r="B10" s="40">
        <v>726</v>
      </c>
      <c r="C10" s="40" t="s">
        <v>218</v>
      </c>
      <c r="D10" s="40"/>
      <c r="E10" s="40"/>
      <c r="F10" s="40"/>
      <c r="G10" s="3">
        <f>G11+G16+G20+G31+G39+G43</f>
        <v>10320.800000000001</v>
      </c>
      <c r="H10" s="3">
        <f t="shared" ref="H10:I10" si="1">H11+H16+H20+H31+H39+H43</f>
        <v>8079.5</v>
      </c>
      <c r="I10" s="3">
        <f t="shared" si="1"/>
        <v>8385.7999999999993</v>
      </c>
    </row>
    <row r="11" spans="1:9" ht="36.75">
      <c r="A11" s="1" t="s">
        <v>247</v>
      </c>
      <c r="B11" s="40">
        <v>726</v>
      </c>
      <c r="C11" s="40" t="s">
        <v>218</v>
      </c>
      <c r="D11" s="40" t="s">
        <v>233</v>
      </c>
      <c r="E11" s="40"/>
      <c r="F11" s="40"/>
      <c r="G11" s="3">
        <f>G12</f>
        <v>1419</v>
      </c>
      <c r="H11" s="3">
        <f t="shared" ref="H11:I12" si="2">H12</f>
        <v>1016</v>
      </c>
      <c r="I11" s="3">
        <f t="shared" si="2"/>
        <v>1070</v>
      </c>
    </row>
    <row r="12" spans="1:9">
      <c r="A12" s="7" t="s">
        <v>248</v>
      </c>
      <c r="B12" s="41">
        <v>726</v>
      </c>
      <c r="C12" s="41" t="s">
        <v>218</v>
      </c>
      <c r="D12" s="41" t="s">
        <v>233</v>
      </c>
      <c r="E12" s="41" t="s">
        <v>249</v>
      </c>
      <c r="F12" s="41"/>
      <c r="G12" s="29">
        <f>G13</f>
        <v>1419</v>
      </c>
      <c r="H12" s="29">
        <f t="shared" si="2"/>
        <v>1016</v>
      </c>
      <c r="I12" s="29">
        <f t="shared" si="2"/>
        <v>1070</v>
      </c>
    </row>
    <row r="13" spans="1:9">
      <c r="A13" s="4" t="s">
        <v>250</v>
      </c>
      <c r="B13" s="42">
        <v>726</v>
      </c>
      <c r="C13" s="42" t="s">
        <v>218</v>
      </c>
      <c r="D13" s="42" t="s">
        <v>233</v>
      </c>
      <c r="E13" s="19" t="s">
        <v>251</v>
      </c>
      <c r="F13" s="42"/>
      <c r="G13" s="6">
        <f>G14+G15</f>
        <v>1419</v>
      </c>
      <c r="H13" s="6">
        <f t="shared" ref="H13:I13" si="3">H14+H15</f>
        <v>1016</v>
      </c>
      <c r="I13" s="6">
        <f t="shared" si="3"/>
        <v>1070</v>
      </c>
    </row>
    <row r="14" spans="1:9" ht="24.75">
      <c r="A14" s="4" t="s">
        <v>252</v>
      </c>
      <c r="B14" s="42">
        <v>726</v>
      </c>
      <c r="C14" s="42" t="s">
        <v>218</v>
      </c>
      <c r="D14" s="42" t="s">
        <v>233</v>
      </c>
      <c r="E14" s="19" t="s">
        <v>251</v>
      </c>
      <c r="F14" s="42">
        <v>121</v>
      </c>
      <c r="G14" s="6">
        <f>'4программы'!I257</f>
        <v>1090</v>
      </c>
      <c r="H14" s="6">
        <f>'4программы'!J257</f>
        <v>780</v>
      </c>
      <c r="I14" s="6">
        <f>'4программы'!K257</f>
        <v>820</v>
      </c>
    </row>
    <row r="15" spans="1:9" ht="48.75">
      <c r="A15" s="4" t="s">
        <v>28</v>
      </c>
      <c r="B15" s="42">
        <v>726</v>
      </c>
      <c r="C15" s="42" t="s">
        <v>218</v>
      </c>
      <c r="D15" s="42" t="s">
        <v>233</v>
      </c>
      <c r="E15" s="19" t="s">
        <v>251</v>
      </c>
      <c r="F15" s="42">
        <v>129</v>
      </c>
      <c r="G15" s="6">
        <f>'4программы'!I258</f>
        <v>329</v>
      </c>
      <c r="H15" s="6">
        <f>'4программы'!J258</f>
        <v>236</v>
      </c>
      <c r="I15" s="6">
        <f>'4программы'!K258</f>
        <v>250</v>
      </c>
    </row>
    <row r="16" spans="1:9" ht="48.75" customHeight="1">
      <c r="A16" s="1" t="s">
        <v>191</v>
      </c>
      <c r="B16" s="40">
        <v>726</v>
      </c>
      <c r="C16" s="40" t="s">
        <v>218</v>
      </c>
      <c r="D16" s="40" t="s">
        <v>217</v>
      </c>
      <c r="E16" s="40"/>
      <c r="F16" s="40"/>
      <c r="G16" s="3">
        <f>SUM(G17)</f>
        <v>867</v>
      </c>
      <c r="H16" s="3">
        <f t="shared" ref="H16:I16" si="4">SUM(H17)</f>
        <v>768</v>
      </c>
      <c r="I16" s="3">
        <f t="shared" si="4"/>
        <v>807</v>
      </c>
    </row>
    <row r="17" spans="1:9" ht="24">
      <c r="A17" s="30" t="s">
        <v>189</v>
      </c>
      <c r="B17" s="42">
        <v>726</v>
      </c>
      <c r="C17" s="42" t="s">
        <v>218</v>
      </c>
      <c r="D17" s="42" t="s">
        <v>217</v>
      </c>
      <c r="E17" s="42" t="s">
        <v>253</v>
      </c>
      <c r="F17" s="42"/>
      <c r="G17" s="6">
        <f>SUM(G18:G19)</f>
        <v>867</v>
      </c>
      <c r="H17" s="6">
        <f t="shared" ref="H17:I17" si="5">SUM(H18:H19)</f>
        <v>768</v>
      </c>
      <c r="I17" s="6">
        <f t="shared" si="5"/>
        <v>807</v>
      </c>
    </row>
    <row r="18" spans="1:9" ht="24.75">
      <c r="A18" s="4" t="s">
        <v>252</v>
      </c>
      <c r="B18" s="42">
        <v>726</v>
      </c>
      <c r="C18" s="42" t="s">
        <v>218</v>
      </c>
      <c r="D18" s="42" t="s">
        <v>217</v>
      </c>
      <c r="E18" s="42" t="s">
        <v>253</v>
      </c>
      <c r="F18" s="42">
        <v>121</v>
      </c>
      <c r="G18" s="6">
        <f>SUM('4программы'!I262)</f>
        <v>666</v>
      </c>
      <c r="H18" s="6">
        <f>SUM('4программы'!J262)</f>
        <v>590</v>
      </c>
      <c r="I18" s="6">
        <f>SUM('4программы'!K262)</f>
        <v>620</v>
      </c>
    </row>
    <row r="19" spans="1:9" ht="48.75">
      <c r="A19" s="4" t="s">
        <v>188</v>
      </c>
      <c r="B19" s="42">
        <v>726</v>
      </c>
      <c r="C19" s="42" t="s">
        <v>218</v>
      </c>
      <c r="D19" s="42" t="s">
        <v>217</v>
      </c>
      <c r="E19" s="42" t="s">
        <v>253</v>
      </c>
      <c r="F19" s="42">
        <v>129</v>
      </c>
      <c r="G19" s="6">
        <f>SUM('4программы'!I263)</f>
        <v>201</v>
      </c>
      <c r="H19" s="6">
        <f>SUM('4программы'!J263)</f>
        <v>178</v>
      </c>
      <c r="I19" s="6">
        <f>SUM('4программы'!K263)</f>
        <v>187</v>
      </c>
    </row>
    <row r="20" spans="1:9" ht="48.75">
      <c r="A20" s="1" t="s">
        <v>25</v>
      </c>
      <c r="B20" s="40">
        <v>726</v>
      </c>
      <c r="C20" s="40" t="s">
        <v>218</v>
      </c>
      <c r="D20" s="40" t="s">
        <v>219</v>
      </c>
      <c r="E20" s="40"/>
      <c r="F20" s="40"/>
      <c r="G20" s="3">
        <f>SUM(G21)</f>
        <v>5738</v>
      </c>
      <c r="H20" s="3">
        <f t="shared" ref="H20:I22" si="6">SUM(H21)</f>
        <v>4256.4000000000005</v>
      </c>
      <c r="I20" s="3">
        <f t="shared" si="6"/>
        <v>4469.7</v>
      </c>
    </row>
    <row r="21" spans="1:9" ht="65.25" customHeight="1">
      <c r="A21" s="31" t="s">
        <v>397</v>
      </c>
      <c r="B21" s="40">
        <v>726</v>
      </c>
      <c r="C21" s="40" t="s">
        <v>218</v>
      </c>
      <c r="D21" s="40" t="s">
        <v>219</v>
      </c>
      <c r="E21" s="40" t="s">
        <v>254</v>
      </c>
      <c r="F21" s="42"/>
      <c r="G21" s="3">
        <f>SUM(G22)</f>
        <v>5738</v>
      </c>
      <c r="H21" s="3">
        <f t="shared" si="6"/>
        <v>4256.4000000000005</v>
      </c>
      <c r="I21" s="3">
        <f t="shared" si="6"/>
        <v>4469.7</v>
      </c>
    </row>
    <row r="22" spans="1:9" ht="24.75">
      <c r="A22" s="1" t="s">
        <v>20</v>
      </c>
      <c r="B22" s="40">
        <v>726</v>
      </c>
      <c r="C22" s="40" t="s">
        <v>218</v>
      </c>
      <c r="D22" s="40" t="s">
        <v>219</v>
      </c>
      <c r="E22" s="40" t="s">
        <v>255</v>
      </c>
      <c r="F22" s="42"/>
      <c r="G22" s="3">
        <f>SUM(G23)</f>
        <v>5738</v>
      </c>
      <c r="H22" s="3">
        <f t="shared" si="6"/>
        <v>4256.4000000000005</v>
      </c>
      <c r="I22" s="3">
        <f t="shared" si="6"/>
        <v>4469.7</v>
      </c>
    </row>
    <row r="23" spans="1:9" ht="36.75">
      <c r="A23" s="1" t="s">
        <v>22</v>
      </c>
      <c r="B23" s="40">
        <v>726</v>
      </c>
      <c r="C23" s="40" t="s">
        <v>218</v>
      </c>
      <c r="D23" s="40" t="s">
        <v>219</v>
      </c>
      <c r="E23" s="40" t="s">
        <v>256</v>
      </c>
      <c r="F23" s="42"/>
      <c r="G23" s="3">
        <f>SUM(G24:G30)</f>
        <v>5738</v>
      </c>
      <c r="H23" s="3">
        <f t="shared" ref="H23:I23" si="7">SUM(H24:H30)</f>
        <v>4256.4000000000005</v>
      </c>
      <c r="I23" s="3">
        <f t="shared" si="7"/>
        <v>4469.7</v>
      </c>
    </row>
    <row r="24" spans="1:9" ht="24.75">
      <c r="A24" s="4" t="s">
        <v>252</v>
      </c>
      <c r="B24" s="42">
        <v>726</v>
      </c>
      <c r="C24" s="42" t="s">
        <v>218</v>
      </c>
      <c r="D24" s="42" t="s">
        <v>219</v>
      </c>
      <c r="E24" s="42" t="s">
        <v>256</v>
      </c>
      <c r="F24" s="42">
        <v>121</v>
      </c>
      <c r="G24" s="6">
        <f>SUM('4программы'!I22)</f>
        <v>3486</v>
      </c>
      <c r="H24" s="6">
        <f>SUM('4программы'!J22)</f>
        <v>2700</v>
      </c>
      <c r="I24" s="6">
        <f>SUM('4программы'!K22)</f>
        <v>2835</v>
      </c>
    </row>
    <row r="25" spans="1:9" ht="36.75">
      <c r="A25" s="4" t="s">
        <v>27</v>
      </c>
      <c r="B25" s="42">
        <v>726</v>
      </c>
      <c r="C25" s="42" t="s">
        <v>218</v>
      </c>
      <c r="D25" s="42" t="s">
        <v>219</v>
      </c>
      <c r="E25" s="42" t="s">
        <v>256</v>
      </c>
      <c r="F25" s="42">
        <v>122</v>
      </c>
      <c r="G25" s="6">
        <f>'4программы'!I23</f>
        <v>270</v>
      </c>
      <c r="H25" s="6">
        <f>'4программы'!J23</f>
        <v>0</v>
      </c>
      <c r="I25" s="6">
        <f>'4программы'!K23</f>
        <v>0</v>
      </c>
    </row>
    <row r="26" spans="1:9" ht="48.75">
      <c r="A26" s="4" t="s">
        <v>28</v>
      </c>
      <c r="B26" s="42">
        <v>726</v>
      </c>
      <c r="C26" s="42" t="s">
        <v>218</v>
      </c>
      <c r="D26" s="42" t="s">
        <v>219</v>
      </c>
      <c r="E26" s="42" t="s">
        <v>256</v>
      </c>
      <c r="F26" s="42">
        <v>129</v>
      </c>
      <c r="G26" s="6">
        <f>'4программы'!I24</f>
        <v>1045</v>
      </c>
      <c r="H26" s="6">
        <f>'4программы'!J24</f>
        <v>815</v>
      </c>
      <c r="I26" s="6">
        <f>'4программы'!K24</f>
        <v>856</v>
      </c>
    </row>
    <row r="27" spans="1:9" ht="36.75">
      <c r="A27" s="4" t="s">
        <v>29</v>
      </c>
      <c r="B27" s="42">
        <v>726</v>
      </c>
      <c r="C27" s="42" t="s">
        <v>218</v>
      </c>
      <c r="D27" s="42" t="s">
        <v>219</v>
      </c>
      <c r="E27" s="42" t="s">
        <v>256</v>
      </c>
      <c r="F27" s="42">
        <v>242</v>
      </c>
      <c r="G27" s="6">
        <f>'4программы'!I25</f>
        <v>330</v>
      </c>
      <c r="H27" s="6">
        <f>'4программы'!J25</f>
        <v>217.2</v>
      </c>
      <c r="I27" s="6">
        <f>'4программы'!K25</f>
        <v>233.9</v>
      </c>
    </row>
    <row r="28" spans="1:9" ht="24.75">
      <c r="A28" s="4" t="s">
        <v>70</v>
      </c>
      <c r="B28" s="42">
        <v>726</v>
      </c>
      <c r="C28" s="42" t="s">
        <v>218</v>
      </c>
      <c r="D28" s="42" t="s">
        <v>219</v>
      </c>
      <c r="E28" s="42" t="s">
        <v>256</v>
      </c>
      <c r="F28" s="42">
        <v>244</v>
      </c>
      <c r="G28" s="6">
        <f>'4программы'!I26</f>
        <v>600</v>
      </c>
      <c r="H28" s="6">
        <f>'4программы'!J26</f>
        <v>517.1</v>
      </c>
      <c r="I28" s="6">
        <f>'4программы'!K26</f>
        <v>537.5</v>
      </c>
    </row>
    <row r="29" spans="1:9" ht="24.75">
      <c r="A29" s="4" t="s">
        <v>31</v>
      </c>
      <c r="B29" s="42">
        <v>726</v>
      </c>
      <c r="C29" s="42" t="s">
        <v>218</v>
      </c>
      <c r="D29" s="42" t="s">
        <v>219</v>
      </c>
      <c r="E29" s="42" t="s">
        <v>256</v>
      </c>
      <c r="F29" s="42">
        <v>852</v>
      </c>
      <c r="G29" s="6">
        <f>'4программы'!I28</f>
        <v>2</v>
      </c>
      <c r="H29" s="6">
        <f>'4программы'!J28</f>
        <v>2.1</v>
      </c>
      <c r="I29" s="6">
        <f>'4программы'!K28</f>
        <v>2.2999999999999998</v>
      </c>
    </row>
    <row r="30" spans="1:9">
      <c r="A30" s="4" t="s">
        <v>32</v>
      </c>
      <c r="B30" s="42">
        <v>726</v>
      </c>
      <c r="C30" s="42" t="s">
        <v>218</v>
      </c>
      <c r="D30" s="42" t="s">
        <v>219</v>
      </c>
      <c r="E30" s="42" t="s">
        <v>256</v>
      </c>
      <c r="F30" s="42">
        <v>853</v>
      </c>
      <c r="G30" s="6">
        <f>'4программы'!I29</f>
        <v>5</v>
      </c>
      <c r="H30" s="6">
        <f>'4программы'!J29</f>
        <v>5</v>
      </c>
      <c r="I30" s="6">
        <f>'4программы'!K29</f>
        <v>5</v>
      </c>
    </row>
    <row r="31" spans="1:9" ht="48.75">
      <c r="A31" s="1" t="s">
        <v>194</v>
      </c>
      <c r="B31" s="40">
        <v>726</v>
      </c>
      <c r="C31" s="40" t="s">
        <v>218</v>
      </c>
      <c r="D31" s="40" t="s">
        <v>221</v>
      </c>
      <c r="E31" s="42"/>
      <c r="F31" s="42"/>
      <c r="G31" s="3">
        <f>G32+G36</f>
        <v>1804.1</v>
      </c>
      <c r="H31" s="3">
        <f t="shared" ref="H31:I31" si="8">H32+H36</f>
        <v>1804.1</v>
      </c>
      <c r="I31" s="3">
        <f t="shared" si="8"/>
        <v>1804.1</v>
      </c>
    </row>
    <row r="32" spans="1:9" ht="39.75" customHeight="1">
      <c r="A32" s="1" t="s">
        <v>51</v>
      </c>
      <c r="B32" s="40">
        <v>726</v>
      </c>
      <c r="C32" s="40" t="s">
        <v>218</v>
      </c>
      <c r="D32" s="40" t="s">
        <v>221</v>
      </c>
      <c r="E32" s="40" t="s">
        <v>257</v>
      </c>
      <c r="F32" s="42"/>
      <c r="G32" s="3">
        <f>G33</f>
        <v>1646.1</v>
      </c>
      <c r="H32" s="3">
        <f t="shared" ref="H32:I34" si="9">H33</f>
        <v>1646.1</v>
      </c>
      <c r="I32" s="3">
        <f t="shared" si="9"/>
        <v>1646.1</v>
      </c>
    </row>
    <row r="33" spans="1:9" ht="36.75">
      <c r="A33" s="1" t="s">
        <v>53</v>
      </c>
      <c r="B33" s="40">
        <v>726</v>
      </c>
      <c r="C33" s="40" t="s">
        <v>218</v>
      </c>
      <c r="D33" s="40" t="s">
        <v>221</v>
      </c>
      <c r="E33" s="40" t="s">
        <v>258</v>
      </c>
      <c r="F33" s="42"/>
      <c r="G33" s="3">
        <f>G34</f>
        <v>1646.1</v>
      </c>
      <c r="H33" s="3">
        <f t="shared" si="9"/>
        <v>1646.1</v>
      </c>
      <c r="I33" s="3">
        <f t="shared" si="9"/>
        <v>1646.1</v>
      </c>
    </row>
    <row r="34" spans="1:9" ht="39" customHeight="1">
      <c r="A34" s="13" t="s">
        <v>55</v>
      </c>
      <c r="B34" s="42">
        <v>726</v>
      </c>
      <c r="C34" s="42" t="s">
        <v>218</v>
      </c>
      <c r="D34" s="42" t="s">
        <v>221</v>
      </c>
      <c r="E34" s="42" t="s">
        <v>259</v>
      </c>
      <c r="F34" s="42"/>
      <c r="G34" s="6">
        <f>G35</f>
        <v>1646.1</v>
      </c>
      <c r="H34" s="6">
        <f t="shared" si="9"/>
        <v>1646.1</v>
      </c>
      <c r="I34" s="6">
        <f t="shared" si="9"/>
        <v>1646.1</v>
      </c>
    </row>
    <row r="35" spans="1:9">
      <c r="A35" s="4" t="s">
        <v>56</v>
      </c>
      <c r="B35" s="42">
        <v>726</v>
      </c>
      <c r="C35" s="42" t="s">
        <v>218</v>
      </c>
      <c r="D35" s="42" t="s">
        <v>221</v>
      </c>
      <c r="E35" s="42" t="s">
        <v>259</v>
      </c>
      <c r="F35" s="42">
        <v>540</v>
      </c>
      <c r="G35" s="6">
        <f>'4программы'!I52</f>
        <v>1646.1</v>
      </c>
      <c r="H35" s="6">
        <f>'4программы'!J52</f>
        <v>1646.1</v>
      </c>
      <c r="I35" s="6">
        <f>'4программы'!K52</f>
        <v>1646.1</v>
      </c>
    </row>
    <row r="36" spans="1:9" ht="36.75">
      <c r="A36" s="1" t="s">
        <v>192</v>
      </c>
      <c r="B36" s="40">
        <v>726</v>
      </c>
      <c r="C36" s="40" t="s">
        <v>218</v>
      </c>
      <c r="D36" s="40" t="s">
        <v>221</v>
      </c>
      <c r="E36" s="40" t="s">
        <v>260</v>
      </c>
      <c r="F36" s="42"/>
      <c r="G36" s="3">
        <f>G37</f>
        <v>158</v>
      </c>
      <c r="H36" s="3">
        <f t="shared" ref="H36:I37" si="10">H37</f>
        <v>158</v>
      </c>
      <c r="I36" s="3">
        <f t="shared" si="10"/>
        <v>158</v>
      </c>
    </row>
    <row r="37" spans="1:9" ht="36.75">
      <c r="A37" s="4" t="s">
        <v>194</v>
      </c>
      <c r="B37" s="42">
        <v>726</v>
      </c>
      <c r="C37" s="40" t="s">
        <v>218</v>
      </c>
      <c r="D37" s="40" t="s">
        <v>221</v>
      </c>
      <c r="E37" s="42" t="s">
        <v>261</v>
      </c>
      <c r="F37" s="42"/>
      <c r="G37" s="6">
        <f>G38</f>
        <v>158</v>
      </c>
      <c r="H37" s="6">
        <f t="shared" si="10"/>
        <v>158</v>
      </c>
      <c r="I37" s="6">
        <f t="shared" si="10"/>
        <v>158</v>
      </c>
    </row>
    <row r="38" spans="1:9">
      <c r="A38" s="4" t="s">
        <v>56</v>
      </c>
      <c r="B38" s="42">
        <v>726</v>
      </c>
      <c r="C38" s="42" t="s">
        <v>218</v>
      </c>
      <c r="D38" s="42" t="s">
        <v>221</v>
      </c>
      <c r="E38" s="42" t="s">
        <v>261</v>
      </c>
      <c r="F38" s="42">
        <v>540</v>
      </c>
      <c r="G38" s="6">
        <f>'4программы'!I267</f>
        <v>158</v>
      </c>
      <c r="H38" s="6">
        <f>'4программы'!J267</f>
        <v>158</v>
      </c>
      <c r="I38" s="6">
        <f>'4программы'!K267</f>
        <v>158</v>
      </c>
    </row>
    <row r="39" spans="1:9">
      <c r="A39" s="1" t="s">
        <v>197</v>
      </c>
      <c r="B39" s="40">
        <v>726</v>
      </c>
      <c r="C39" s="40" t="s">
        <v>218</v>
      </c>
      <c r="D39" s="40">
        <v>11</v>
      </c>
      <c r="E39" s="42"/>
      <c r="F39" s="42"/>
      <c r="G39" s="3">
        <f>G40</f>
        <v>200</v>
      </c>
      <c r="H39" s="3">
        <f t="shared" ref="H39:I41" si="11">H40</f>
        <v>200</v>
      </c>
      <c r="I39" s="3">
        <f t="shared" si="11"/>
        <v>200</v>
      </c>
    </row>
    <row r="40" spans="1:9" ht="36.75">
      <c r="A40" s="1" t="s">
        <v>195</v>
      </c>
      <c r="B40" s="42">
        <v>726</v>
      </c>
      <c r="C40" s="40" t="s">
        <v>218</v>
      </c>
      <c r="D40" s="40">
        <v>11</v>
      </c>
      <c r="E40" s="40" t="s">
        <v>262</v>
      </c>
      <c r="F40" s="42"/>
      <c r="G40" s="3">
        <f>G41</f>
        <v>200</v>
      </c>
      <c r="H40" s="3">
        <f t="shared" si="11"/>
        <v>200</v>
      </c>
      <c r="I40" s="3">
        <f t="shared" si="11"/>
        <v>200</v>
      </c>
    </row>
    <row r="41" spans="1:9">
      <c r="A41" s="4" t="s">
        <v>197</v>
      </c>
      <c r="B41" s="42">
        <v>726</v>
      </c>
      <c r="C41" s="42" t="s">
        <v>218</v>
      </c>
      <c r="D41" s="42">
        <v>11</v>
      </c>
      <c r="E41" s="42" t="s">
        <v>196</v>
      </c>
      <c r="F41" s="42"/>
      <c r="G41" s="6">
        <f>G42</f>
        <v>200</v>
      </c>
      <c r="H41" s="6">
        <f t="shared" si="11"/>
        <v>200</v>
      </c>
      <c r="I41" s="6">
        <f t="shared" si="11"/>
        <v>200</v>
      </c>
    </row>
    <row r="42" spans="1:9">
      <c r="A42" s="4" t="s">
        <v>198</v>
      </c>
      <c r="B42" s="42">
        <v>726</v>
      </c>
      <c r="C42" s="42" t="s">
        <v>218</v>
      </c>
      <c r="D42" s="42">
        <v>11</v>
      </c>
      <c r="E42" s="42" t="s">
        <v>196</v>
      </c>
      <c r="F42" s="42">
        <v>870</v>
      </c>
      <c r="G42" s="6">
        <f>'4программы'!I271</f>
        <v>200</v>
      </c>
      <c r="H42" s="6">
        <f>'4программы'!J271</f>
        <v>200</v>
      </c>
      <c r="I42" s="6">
        <f>'4программы'!K271</f>
        <v>200</v>
      </c>
    </row>
    <row r="43" spans="1:9">
      <c r="A43" s="1" t="s">
        <v>38</v>
      </c>
      <c r="B43" s="40">
        <v>726</v>
      </c>
      <c r="C43" s="40" t="s">
        <v>218</v>
      </c>
      <c r="D43" s="40">
        <v>13</v>
      </c>
      <c r="E43" s="40"/>
      <c r="F43" s="40"/>
      <c r="G43" s="3">
        <f>G44+G48+G52+G56</f>
        <v>292.7</v>
      </c>
      <c r="H43" s="3">
        <f t="shared" ref="H43:I43" si="12">H44+H48+H52+H56+H61</f>
        <v>35</v>
      </c>
      <c r="I43" s="3">
        <f t="shared" si="12"/>
        <v>35</v>
      </c>
    </row>
    <row r="44" spans="1:9" ht="72.75" customHeight="1">
      <c r="A44" s="1" t="s">
        <v>398</v>
      </c>
      <c r="B44" s="41">
        <v>726</v>
      </c>
      <c r="C44" s="40" t="s">
        <v>218</v>
      </c>
      <c r="D44" s="40">
        <v>13</v>
      </c>
      <c r="E44" s="40" t="s">
        <v>263</v>
      </c>
      <c r="F44" s="41"/>
      <c r="G44" s="29">
        <f>G45</f>
        <v>22.7</v>
      </c>
      <c r="H44" s="29">
        <f t="shared" ref="H44:I46" si="13">H45</f>
        <v>10</v>
      </c>
      <c r="I44" s="29">
        <f t="shared" si="13"/>
        <v>10</v>
      </c>
    </row>
    <row r="45" spans="1:9" ht="26.25" customHeight="1">
      <c r="A45" s="1" t="s">
        <v>34</v>
      </c>
      <c r="B45" s="41">
        <v>726</v>
      </c>
      <c r="C45" s="40" t="s">
        <v>218</v>
      </c>
      <c r="D45" s="40">
        <v>13</v>
      </c>
      <c r="E45" s="40" t="s">
        <v>264</v>
      </c>
      <c r="F45" s="41"/>
      <c r="G45" s="29">
        <f>G46</f>
        <v>22.7</v>
      </c>
      <c r="H45" s="29">
        <f t="shared" si="13"/>
        <v>10</v>
      </c>
      <c r="I45" s="29">
        <f t="shared" si="13"/>
        <v>10</v>
      </c>
    </row>
    <row r="46" spans="1:9" ht="24.75">
      <c r="A46" s="4" t="s">
        <v>36</v>
      </c>
      <c r="B46" s="43">
        <v>726</v>
      </c>
      <c r="C46" s="42" t="s">
        <v>218</v>
      </c>
      <c r="D46" s="42">
        <v>13</v>
      </c>
      <c r="E46" s="42" t="s">
        <v>265</v>
      </c>
      <c r="F46" s="43"/>
      <c r="G46" s="32">
        <f>G47</f>
        <v>22.7</v>
      </c>
      <c r="H46" s="32">
        <f t="shared" si="13"/>
        <v>10</v>
      </c>
      <c r="I46" s="32">
        <f t="shared" si="13"/>
        <v>10</v>
      </c>
    </row>
    <row r="47" spans="1:9" ht="36.75">
      <c r="A47" s="4" t="s">
        <v>16</v>
      </c>
      <c r="B47" s="43">
        <v>726</v>
      </c>
      <c r="C47" s="42" t="s">
        <v>218</v>
      </c>
      <c r="D47" s="42">
        <v>13</v>
      </c>
      <c r="E47" s="42" t="s">
        <v>265</v>
      </c>
      <c r="F47" s="42">
        <v>244</v>
      </c>
      <c r="G47" s="32">
        <f>'4программы'!I35</f>
        <v>22.7</v>
      </c>
      <c r="H47" s="32">
        <f>'4программы'!J35</f>
        <v>10</v>
      </c>
      <c r="I47" s="32">
        <f>'4программы'!K35</f>
        <v>10</v>
      </c>
    </row>
    <row r="48" spans="1:9" ht="66" customHeight="1">
      <c r="A48" s="31" t="s">
        <v>399</v>
      </c>
      <c r="B48" s="40">
        <v>726</v>
      </c>
      <c r="C48" s="40" t="s">
        <v>218</v>
      </c>
      <c r="D48" s="40">
        <v>13</v>
      </c>
      <c r="E48" s="40" t="s">
        <v>266</v>
      </c>
      <c r="F48" s="40"/>
      <c r="G48" s="3">
        <f>G49</f>
        <v>15</v>
      </c>
      <c r="H48" s="3">
        <f t="shared" ref="H48:I49" si="14">H49</f>
        <v>20</v>
      </c>
      <c r="I48" s="3">
        <f t="shared" si="14"/>
        <v>20</v>
      </c>
    </row>
    <row r="49" spans="1:9" ht="24.75">
      <c r="A49" s="1" t="s">
        <v>267</v>
      </c>
      <c r="B49" s="40">
        <v>726</v>
      </c>
      <c r="C49" s="40" t="s">
        <v>218</v>
      </c>
      <c r="D49" s="40">
        <v>13</v>
      </c>
      <c r="E49" s="40" t="s">
        <v>268</v>
      </c>
      <c r="F49" s="40"/>
      <c r="G49" s="3">
        <f>G50</f>
        <v>15</v>
      </c>
      <c r="H49" s="3">
        <f t="shared" si="14"/>
        <v>20</v>
      </c>
      <c r="I49" s="3">
        <f t="shared" si="14"/>
        <v>20</v>
      </c>
    </row>
    <row r="50" spans="1:9" ht="24.75">
      <c r="A50" s="4" t="s">
        <v>269</v>
      </c>
      <c r="B50" s="42">
        <v>726</v>
      </c>
      <c r="C50" s="42" t="s">
        <v>218</v>
      </c>
      <c r="D50" s="42">
        <v>13</v>
      </c>
      <c r="E50" s="42" t="s">
        <v>270</v>
      </c>
      <c r="F50" s="42"/>
      <c r="G50" s="6">
        <f>SUM(G51)</f>
        <v>15</v>
      </c>
      <c r="H50" s="6">
        <f t="shared" ref="H50:I50" si="15">SUM(H51)</f>
        <v>20</v>
      </c>
      <c r="I50" s="6">
        <f t="shared" si="15"/>
        <v>20</v>
      </c>
    </row>
    <row r="51" spans="1:9" ht="24.75">
      <c r="A51" s="4" t="s">
        <v>70</v>
      </c>
      <c r="B51" s="42">
        <v>726</v>
      </c>
      <c r="C51" s="42" t="s">
        <v>218</v>
      </c>
      <c r="D51" s="42">
        <v>13</v>
      </c>
      <c r="E51" s="42" t="s">
        <v>270</v>
      </c>
      <c r="F51" s="42">
        <v>244</v>
      </c>
      <c r="G51" s="6">
        <f>'4программы'!I41</f>
        <v>15</v>
      </c>
      <c r="H51" s="6">
        <f>'4программы'!J41</f>
        <v>20</v>
      </c>
      <c r="I51" s="6">
        <f>'4программы'!K41</f>
        <v>20</v>
      </c>
    </row>
    <row r="52" spans="1:9" ht="75.75" customHeight="1">
      <c r="A52" s="1" t="s">
        <v>400</v>
      </c>
      <c r="B52" s="40">
        <v>726</v>
      </c>
      <c r="C52" s="40" t="s">
        <v>218</v>
      </c>
      <c r="D52" s="40">
        <v>13</v>
      </c>
      <c r="E52" s="40" t="s">
        <v>271</v>
      </c>
      <c r="F52" s="40"/>
      <c r="G52" s="3">
        <f>G53</f>
        <v>55</v>
      </c>
      <c r="H52" s="3">
        <f t="shared" ref="H52:I53" si="16">H53</f>
        <v>5</v>
      </c>
      <c r="I52" s="3">
        <f t="shared" si="16"/>
        <v>5</v>
      </c>
    </row>
    <row r="53" spans="1:9" ht="24.75">
      <c r="A53" s="1" t="s">
        <v>58</v>
      </c>
      <c r="B53" s="40">
        <v>726</v>
      </c>
      <c r="C53" s="40" t="s">
        <v>218</v>
      </c>
      <c r="D53" s="40">
        <v>13</v>
      </c>
      <c r="E53" s="40" t="s">
        <v>272</v>
      </c>
      <c r="F53" s="40"/>
      <c r="G53" s="3">
        <f>G54</f>
        <v>55</v>
      </c>
      <c r="H53" s="3">
        <f t="shared" si="16"/>
        <v>5</v>
      </c>
      <c r="I53" s="3">
        <f t="shared" si="16"/>
        <v>5</v>
      </c>
    </row>
    <row r="54" spans="1:9" ht="24" customHeight="1">
      <c r="A54" s="4" t="s">
        <v>273</v>
      </c>
      <c r="B54" s="42">
        <v>726</v>
      </c>
      <c r="C54" s="42" t="s">
        <v>218</v>
      </c>
      <c r="D54" s="42">
        <v>13</v>
      </c>
      <c r="E54" s="42" t="s">
        <v>274</v>
      </c>
      <c r="F54" s="42"/>
      <c r="G54" s="6">
        <f>SUM(G55)</f>
        <v>55</v>
      </c>
      <c r="H54" s="6">
        <f t="shared" ref="H54:I54" si="17">SUM(H55)</f>
        <v>5</v>
      </c>
      <c r="I54" s="6">
        <f t="shared" si="17"/>
        <v>5</v>
      </c>
    </row>
    <row r="55" spans="1:9" ht="24.75">
      <c r="A55" s="4" t="s">
        <v>70</v>
      </c>
      <c r="B55" s="42">
        <v>726</v>
      </c>
      <c r="C55" s="42" t="s">
        <v>218</v>
      </c>
      <c r="D55" s="42">
        <v>13</v>
      </c>
      <c r="E55" s="42" t="s">
        <v>274</v>
      </c>
      <c r="F55" s="42">
        <v>244</v>
      </c>
      <c r="G55" s="6">
        <f>'4программы'!I58</f>
        <v>55</v>
      </c>
      <c r="H55" s="6">
        <f>'4программы'!J58</f>
        <v>5</v>
      </c>
      <c r="I55" s="6">
        <f>'4программы'!K58</f>
        <v>5</v>
      </c>
    </row>
    <row r="56" spans="1:9">
      <c r="A56" s="1" t="s">
        <v>199</v>
      </c>
      <c r="B56" s="40">
        <v>726</v>
      </c>
      <c r="C56" s="40" t="s">
        <v>218</v>
      </c>
      <c r="D56" s="40">
        <v>13</v>
      </c>
      <c r="E56" s="40" t="s">
        <v>275</v>
      </c>
      <c r="F56" s="40"/>
      <c r="G56" s="3">
        <f>G59+G61+G64</f>
        <v>200</v>
      </c>
      <c r="H56" s="3">
        <f t="shared" ref="H56:I56" si="18">H59</f>
        <v>0</v>
      </c>
      <c r="I56" s="3">
        <f t="shared" si="18"/>
        <v>0</v>
      </c>
    </row>
    <row r="57" spans="1:9" ht="36.75" hidden="1">
      <c r="A57" s="4" t="s">
        <v>201</v>
      </c>
      <c r="B57" s="42">
        <v>726</v>
      </c>
      <c r="C57" s="42" t="s">
        <v>218</v>
      </c>
      <c r="D57" s="42">
        <v>13</v>
      </c>
      <c r="E57" s="42" t="s">
        <v>200</v>
      </c>
      <c r="F57" s="42"/>
      <c r="G57" s="6"/>
      <c r="H57" s="6"/>
      <c r="I57" s="6"/>
    </row>
    <row r="58" spans="1:9" ht="48.75" hidden="1">
      <c r="A58" s="4" t="s">
        <v>276</v>
      </c>
      <c r="B58" s="42">
        <v>726</v>
      </c>
      <c r="C58" s="42" t="s">
        <v>218</v>
      </c>
      <c r="D58" s="42">
        <v>13</v>
      </c>
      <c r="E58" s="42" t="s">
        <v>203</v>
      </c>
      <c r="F58" s="42"/>
      <c r="G58" s="6"/>
      <c r="H58" s="6"/>
      <c r="I58" s="6"/>
    </row>
    <row r="59" spans="1:9" ht="48.75">
      <c r="A59" s="4" t="s">
        <v>202</v>
      </c>
      <c r="B59" s="42">
        <v>726</v>
      </c>
      <c r="C59" s="42" t="s">
        <v>218</v>
      </c>
      <c r="D59" s="42">
        <v>13</v>
      </c>
      <c r="E59" s="42" t="s">
        <v>204</v>
      </c>
      <c r="F59" s="42"/>
      <c r="G59" s="6">
        <f>SUM(G60)</f>
        <v>86.5</v>
      </c>
      <c r="H59" s="6">
        <f t="shared" ref="H59:I59" si="19">SUM(H60)</f>
        <v>0</v>
      </c>
      <c r="I59" s="6">
        <f t="shared" si="19"/>
        <v>0</v>
      </c>
    </row>
    <row r="60" spans="1:9">
      <c r="A60" s="4" t="s">
        <v>205</v>
      </c>
      <c r="B60" s="42">
        <v>726</v>
      </c>
      <c r="C60" s="42" t="s">
        <v>218</v>
      </c>
      <c r="D60" s="42">
        <v>13</v>
      </c>
      <c r="E60" s="42" t="s">
        <v>204</v>
      </c>
      <c r="F60" s="42">
        <v>870</v>
      </c>
      <c r="G60" s="6">
        <f>'4программы'!I283</f>
        <v>86.5</v>
      </c>
      <c r="H60" s="6">
        <f>'4программы'!J283</f>
        <v>0</v>
      </c>
      <c r="I60" s="6">
        <f>'4программы'!K283</f>
        <v>0</v>
      </c>
    </row>
    <row r="61" spans="1:9" ht="36.75">
      <c r="A61" s="1" t="s">
        <v>195</v>
      </c>
      <c r="B61" s="40">
        <v>726</v>
      </c>
      <c r="C61" s="40" t="s">
        <v>218</v>
      </c>
      <c r="D61" s="40">
        <v>13</v>
      </c>
      <c r="E61" s="40" t="s">
        <v>262</v>
      </c>
      <c r="F61" s="40"/>
      <c r="G61" s="3">
        <f>SUM(G62)</f>
        <v>100</v>
      </c>
      <c r="H61" s="3">
        <f t="shared" ref="H61:I62" si="20">SUM(H62)</f>
        <v>0</v>
      </c>
      <c r="I61" s="3">
        <f t="shared" si="20"/>
        <v>0</v>
      </c>
    </row>
    <row r="62" spans="1:9">
      <c r="A62" s="4" t="s">
        <v>197</v>
      </c>
      <c r="B62" s="42">
        <v>726</v>
      </c>
      <c r="C62" s="42" t="s">
        <v>218</v>
      </c>
      <c r="D62" s="42">
        <v>13</v>
      </c>
      <c r="E62" s="42" t="s">
        <v>196</v>
      </c>
      <c r="F62" s="42"/>
      <c r="G62" s="6">
        <f>SUM(G63)</f>
        <v>100</v>
      </c>
      <c r="H62" s="6">
        <f t="shared" si="20"/>
        <v>0</v>
      </c>
      <c r="I62" s="6">
        <f t="shared" si="20"/>
        <v>0</v>
      </c>
    </row>
    <row r="63" spans="1:9">
      <c r="A63" s="4" t="s">
        <v>198</v>
      </c>
      <c r="B63" s="42">
        <v>726</v>
      </c>
      <c r="C63" s="42" t="s">
        <v>218</v>
      </c>
      <c r="D63" s="42">
        <v>13</v>
      </c>
      <c r="E63" s="42" t="s">
        <v>196</v>
      </c>
      <c r="F63" s="42">
        <v>244</v>
      </c>
      <c r="G63" s="6">
        <f>'4программы'!I274</f>
        <v>100</v>
      </c>
      <c r="H63" s="6">
        <f>'4программы'!J274</f>
        <v>0</v>
      </c>
      <c r="I63" s="6">
        <f>'4программы'!K274</f>
        <v>0</v>
      </c>
    </row>
    <row r="64" spans="1:9" ht="24.75">
      <c r="A64" s="65" t="s">
        <v>436</v>
      </c>
      <c r="B64" s="40">
        <v>726</v>
      </c>
      <c r="C64" s="40" t="s">
        <v>218</v>
      </c>
      <c r="D64" s="40">
        <v>13</v>
      </c>
      <c r="E64" s="40" t="s">
        <v>435</v>
      </c>
      <c r="F64" s="106"/>
      <c r="G64" s="105">
        <f>SUM(G65)</f>
        <v>13.5</v>
      </c>
      <c r="H64" s="105">
        <f t="shared" ref="H64:I64" si="21">SUM(H65)</f>
        <v>0</v>
      </c>
      <c r="I64" s="105">
        <f t="shared" si="21"/>
        <v>0</v>
      </c>
    </row>
    <row r="65" spans="1:9">
      <c r="A65" s="66" t="s">
        <v>38</v>
      </c>
      <c r="B65" s="106">
        <v>726</v>
      </c>
      <c r="C65" s="106" t="s">
        <v>218</v>
      </c>
      <c r="D65" s="106">
        <v>13</v>
      </c>
      <c r="E65" s="106" t="s">
        <v>435</v>
      </c>
      <c r="F65" s="106"/>
      <c r="G65" s="105">
        <f>SUM(G66)</f>
        <v>13.5</v>
      </c>
      <c r="H65" s="105">
        <f t="shared" ref="H65:I65" si="22">SUM(H66)</f>
        <v>0</v>
      </c>
      <c r="I65" s="105">
        <f t="shared" si="22"/>
        <v>0</v>
      </c>
    </row>
    <row r="66" spans="1:9" ht="24.75">
      <c r="A66" s="66" t="s">
        <v>437</v>
      </c>
      <c r="B66" s="106">
        <v>726</v>
      </c>
      <c r="C66" s="106" t="s">
        <v>218</v>
      </c>
      <c r="D66" s="106">
        <v>13</v>
      </c>
      <c r="E66" s="106" t="s">
        <v>435</v>
      </c>
      <c r="F66" s="106" t="s">
        <v>434</v>
      </c>
      <c r="G66" s="105">
        <f>'4программы'!I293</f>
        <v>13.5</v>
      </c>
      <c r="H66" s="105">
        <f>'4программы'!J293</f>
        <v>0</v>
      </c>
      <c r="I66" s="105">
        <f>'4программы'!K293</f>
        <v>0</v>
      </c>
    </row>
    <row r="67" spans="1:9" ht="24.75">
      <c r="A67" s="1" t="s">
        <v>277</v>
      </c>
      <c r="B67" s="40">
        <v>726</v>
      </c>
      <c r="C67" s="40" t="s">
        <v>217</v>
      </c>
      <c r="D67" s="42"/>
      <c r="E67" s="42"/>
      <c r="F67" s="42"/>
      <c r="G67" s="3">
        <f>SUM(G68)</f>
        <v>86.5</v>
      </c>
      <c r="H67" s="3">
        <f t="shared" ref="H67:I67" si="23">SUM(H68)</f>
        <v>42.1</v>
      </c>
      <c r="I67" s="3">
        <f t="shared" si="23"/>
        <v>43</v>
      </c>
    </row>
    <row r="68" spans="1:9" ht="48.75">
      <c r="A68" s="1" t="s">
        <v>50</v>
      </c>
      <c r="B68" s="40">
        <v>726</v>
      </c>
      <c r="C68" s="40" t="s">
        <v>217</v>
      </c>
      <c r="D68" s="40">
        <v>10</v>
      </c>
      <c r="E68" s="40"/>
      <c r="F68" s="40"/>
      <c r="G68" s="3">
        <f>G69+G73</f>
        <v>86.5</v>
      </c>
      <c r="H68" s="3">
        <f t="shared" ref="H68:I68" si="24">H69+H73</f>
        <v>42.1</v>
      </c>
      <c r="I68" s="3">
        <f t="shared" si="24"/>
        <v>43</v>
      </c>
    </row>
    <row r="69" spans="1:9" ht="87.75" customHeight="1">
      <c r="A69" s="1" t="s">
        <v>401</v>
      </c>
      <c r="B69" s="41">
        <v>726</v>
      </c>
      <c r="C69" s="40" t="s">
        <v>217</v>
      </c>
      <c r="D69" s="40">
        <v>10</v>
      </c>
      <c r="E69" s="40" t="s">
        <v>278</v>
      </c>
      <c r="F69" s="40"/>
      <c r="G69" s="3">
        <f>SUM(G70)</f>
        <v>60</v>
      </c>
      <c r="H69" s="3">
        <f t="shared" ref="H69:I71" si="25">SUM(H70)</f>
        <v>20</v>
      </c>
      <c r="I69" s="3">
        <f t="shared" si="25"/>
        <v>20</v>
      </c>
    </row>
    <row r="70" spans="1:9">
      <c r="A70" s="1" t="s">
        <v>45</v>
      </c>
      <c r="B70" s="41">
        <v>726</v>
      </c>
      <c r="C70" s="40" t="s">
        <v>217</v>
      </c>
      <c r="D70" s="40">
        <v>10</v>
      </c>
      <c r="E70" s="40" t="s">
        <v>279</v>
      </c>
      <c r="F70" s="40"/>
      <c r="G70" s="6">
        <f>SUM(G71)</f>
        <v>60</v>
      </c>
      <c r="H70" s="6">
        <f t="shared" si="25"/>
        <v>20</v>
      </c>
      <c r="I70" s="6">
        <f t="shared" si="25"/>
        <v>20</v>
      </c>
    </row>
    <row r="71" spans="1:9" ht="52.5" customHeight="1">
      <c r="A71" s="4" t="s">
        <v>47</v>
      </c>
      <c r="B71" s="42">
        <v>726</v>
      </c>
      <c r="C71" s="42" t="s">
        <v>217</v>
      </c>
      <c r="D71" s="42">
        <v>10</v>
      </c>
      <c r="E71" s="42" t="s">
        <v>280</v>
      </c>
      <c r="F71" s="42"/>
      <c r="G71" s="6">
        <f>SUM(G72)</f>
        <v>60</v>
      </c>
      <c r="H71" s="6">
        <f t="shared" si="25"/>
        <v>20</v>
      </c>
      <c r="I71" s="6">
        <f t="shared" si="25"/>
        <v>20</v>
      </c>
    </row>
    <row r="72" spans="1:9" ht="24.75">
      <c r="A72" s="4" t="s">
        <v>70</v>
      </c>
      <c r="B72" s="42">
        <v>726</v>
      </c>
      <c r="C72" s="42" t="s">
        <v>217</v>
      </c>
      <c r="D72" s="42">
        <v>10</v>
      </c>
      <c r="E72" s="42" t="s">
        <v>280</v>
      </c>
      <c r="F72" s="42">
        <v>244</v>
      </c>
      <c r="G72" s="6">
        <f>'4программы'!I47</f>
        <v>60</v>
      </c>
      <c r="H72" s="6">
        <f>'4программы'!J47</f>
        <v>20</v>
      </c>
      <c r="I72" s="6">
        <f>'4программы'!K47</f>
        <v>20</v>
      </c>
    </row>
    <row r="73" spans="1:9" ht="84.75" customHeight="1">
      <c r="A73" s="1" t="s">
        <v>281</v>
      </c>
      <c r="B73" s="45">
        <v>726</v>
      </c>
      <c r="C73" s="41" t="s">
        <v>217</v>
      </c>
      <c r="D73" s="41">
        <v>10</v>
      </c>
      <c r="E73" s="41" t="s">
        <v>282</v>
      </c>
      <c r="F73" s="41"/>
      <c r="G73" s="29">
        <f>SUM(G74)</f>
        <v>26.5</v>
      </c>
      <c r="H73" s="29">
        <f t="shared" ref="H73:I75" si="26">SUM(H74)</f>
        <v>22.1</v>
      </c>
      <c r="I73" s="29">
        <f t="shared" si="26"/>
        <v>23</v>
      </c>
    </row>
    <row r="74" spans="1:9">
      <c r="A74" s="1" t="s">
        <v>120</v>
      </c>
      <c r="B74" s="18">
        <v>726</v>
      </c>
      <c r="C74" s="40" t="s">
        <v>217</v>
      </c>
      <c r="D74" s="40">
        <v>10</v>
      </c>
      <c r="E74" s="41" t="s">
        <v>283</v>
      </c>
      <c r="F74" s="42"/>
      <c r="G74" s="3">
        <f>SUM(G75)</f>
        <v>26.5</v>
      </c>
      <c r="H74" s="3">
        <f t="shared" si="26"/>
        <v>22.1</v>
      </c>
      <c r="I74" s="3">
        <f t="shared" si="26"/>
        <v>23</v>
      </c>
    </row>
    <row r="75" spans="1:9" ht="24.75">
      <c r="A75" s="4" t="s">
        <v>122</v>
      </c>
      <c r="B75" s="19">
        <v>726</v>
      </c>
      <c r="C75" s="42" t="s">
        <v>217</v>
      </c>
      <c r="D75" s="42">
        <v>10</v>
      </c>
      <c r="E75" s="42" t="s">
        <v>284</v>
      </c>
      <c r="F75" s="42"/>
      <c r="G75" s="6">
        <f>SUM(G76)</f>
        <v>26.5</v>
      </c>
      <c r="H75" s="6">
        <f t="shared" si="26"/>
        <v>22.1</v>
      </c>
      <c r="I75" s="6">
        <f t="shared" si="26"/>
        <v>23</v>
      </c>
    </row>
    <row r="76" spans="1:9" ht="24.75">
      <c r="A76" s="4" t="s">
        <v>70</v>
      </c>
      <c r="B76" s="19">
        <v>726</v>
      </c>
      <c r="C76" s="42" t="s">
        <v>217</v>
      </c>
      <c r="D76" s="42">
        <v>10</v>
      </c>
      <c r="E76" s="42" t="s">
        <v>284</v>
      </c>
      <c r="F76" s="42">
        <v>244</v>
      </c>
      <c r="G76" s="6">
        <f>'4программы'!I161</f>
        <v>26.5</v>
      </c>
      <c r="H76" s="6">
        <f>'4программы'!J161</f>
        <v>22.1</v>
      </c>
      <c r="I76" s="6">
        <f>'4программы'!K161</f>
        <v>23</v>
      </c>
    </row>
    <row r="77" spans="1:9">
      <c r="A77" s="1" t="s">
        <v>68</v>
      </c>
      <c r="B77" s="40">
        <v>726</v>
      </c>
      <c r="C77" s="40" t="s">
        <v>219</v>
      </c>
      <c r="D77" s="42"/>
      <c r="E77" s="42"/>
      <c r="F77" s="42"/>
      <c r="G77" s="3">
        <f>G78+G88</f>
        <v>5278</v>
      </c>
      <c r="H77" s="3">
        <f t="shared" ref="H77:I77" si="27">H78+H88</f>
        <v>4623</v>
      </c>
      <c r="I77" s="3">
        <f t="shared" si="27"/>
        <v>4774.7</v>
      </c>
    </row>
    <row r="78" spans="1:9">
      <c r="A78" s="1" t="s">
        <v>151</v>
      </c>
      <c r="B78" s="40">
        <v>726</v>
      </c>
      <c r="C78" s="40" t="s">
        <v>219</v>
      </c>
      <c r="D78" s="40" t="s">
        <v>232</v>
      </c>
      <c r="E78" s="42"/>
      <c r="F78" s="42"/>
      <c r="G78" s="3">
        <f>G79</f>
        <v>4158</v>
      </c>
      <c r="H78" s="3">
        <f t="shared" ref="H78:I80" si="28">H79</f>
        <v>4283</v>
      </c>
      <c r="I78" s="3">
        <f t="shared" si="28"/>
        <v>4404.7</v>
      </c>
    </row>
    <row r="79" spans="1:9" ht="60.75">
      <c r="A79" s="7" t="s">
        <v>403</v>
      </c>
      <c r="B79" s="41">
        <v>726</v>
      </c>
      <c r="C79" s="41" t="s">
        <v>219</v>
      </c>
      <c r="D79" s="41" t="s">
        <v>232</v>
      </c>
      <c r="E79" s="41" t="s">
        <v>285</v>
      </c>
      <c r="F79" s="42"/>
      <c r="G79" s="29">
        <f>G80</f>
        <v>4158</v>
      </c>
      <c r="H79" s="29">
        <f t="shared" si="28"/>
        <v>4283</v>
      </c>
      <c r="I79" s="29">
        <f t="shared" si="28"/>
        <v>4404.7</v>
      </c>
    </row>
    <row r="80" spans="1:9" ht="24" customHeight="1">
      <c r="A80" s="7" t="s">
        <v>147</v>
      </c>
      <c r="B80" s="41">
        <v>726</v>
      </c>
      <c r="C80" s="41" t="s">
        <v>219</v>
      </c>
      <c r="D80" s="41" t="s">
        <v>232</v>
      </c>
      <c r="E80" s="41" t="s">
        <v>286</v>
      </c>
      <c r="F80" s="42"/>
      <c r="G80" s="29">
        <f>G81</f>
        <v>4158</v>
      </c>
      <c r="H80" s="29">
        <f t="shared" si="28"/>
        <v>4283</v>
      </c>
      <c r="I80" s="29">
        <f t="shared" si="28"/>
        <v>4404.7</v>
      </c>
    </row>
    <row r="81" spans="1:9" ht="26.25" customHeight="1">
      <c r="A81" s="7" t="s">
        <v>287</v>
      </c>
      <c r="B81" s="41">
        <v>726</v>
      </c>
      <c r="C81" s="41" t="s">
        <v>219</v>
      </c>
      <c r="D81" s="41" t="s">
        <v>232</v>
      </c>
      <c r="E81" s="41" t="s">
        <v>288</v>
      </c>
      <c r="F81" s="42"/>
      <c r="G81" s="29">
        <f>G82+G84+G86</f>
        <v>4158</v>
      </c>
      <c r="H81" s="29">
        <f t="shared" ref="H81:I81" si="29">H82+H84+H86</f>
        <v>4283</v>
      </c>
      <c r="I81" s="29">
        <f t="shared" si="29"/>
        <v>4404.7</v>
      </c>
    </row>
    <row r="82" spans="1:9">
      <c r="A82" s="4" t="s">
        <v>149</v>
      </c>
      <c r="B82" s="19">
        <v>726</v>
      </c>
      <c r="C82" s="42" t="s">
        <v>219</v>
      </c>
      <c r="D82" s="42" t="s">
        <v>232</v>
      </c>
      <c r="E82" s="42" t="s">
        <v>289</v>
      </c>
      <c r="F82" s="42"/>
      <c r="G82" s="6">
        <f>G83</f>
        <v>4158</v>
      </c>
      <c r="H82" s="6">
        <f t="shared" ref="H82:I82" si="30">H83</f>
        <v>4283</v>
      </c>
      <c r="I82" s="6">
        <f t="shared" si="30"/>
        <v>4404.7</v>
      </c>
    </row>
    <row r="83" spans="1:9" ht="24.75">
      <c r="A83" s="4" t="s">
        <v>70</v>
      </c>
      <c r="B83" s="19">
        <v>726</v>
      </c>
      <c r="C83" s="42" t="s">
        <v>219</v>
      </c>
      <c r="D83" s="42" t="s">
        <v>232</v>
      </c>
      <c r="E83" s="42" t="s">
        <v>289</v>
      </c>
      <c r="F83" s="42">
        <v>244</v>
      </c>
      <c r="G83" s="6">
        <f>'4программы'!I207</f>
        <v>4158</v>
      </c>
      <c r="H83" s="6">
        <f>'4программы'!J207</f>
        <v>4283</v>
      </c>
      <c r="I83" s="6">
        <f>'4программы'!K207</f>
        <v>4404.7</v>
      </c>
    </row>
    <row r="84" spans="1:9" ht="25.5" customHeight="1">
      <c r="A84" s="4" t="s">
        <v>290</v>
      </c>
      <c r="B84" s="19">
        <v>726</v>
      </c>
      <c r="C84" s="42" t="s">
        <v>219</v>
      </c>
      <c r="D84" s="42" t="s">
        <v>232</v>
      </c>
      <c r="E84" s="42" t="s">
        <v>154</v>
      </c>
      <c r="F84" s="44"/>
      <c r="G84" s="6">
        <f>G85</f>
        <v>0</v>
      </c>
      <c r="H84" s="6">
        <f t="shared" ref="H84:I84" si="31">H85</f>
        <v>0</v>
      </c>
      <c r="I84" s="6">
        <f t="shared" si="31"/>
        <v>0</v>
      </c>
    </row>
    <row r="85" spans="1:9">
      <c r="A85" s="4" t="s">
        <v>152</v>
      </c>
      <c r="B85" s="19">
        <v>726</v>
      </c>
      <c r="C85" s="42" t="s">
        <v>219</v>
      </c>
      <c r="D85" s="42" t="s">
        <v>232</v>
      </c>
      <c r="E85" s="42" t="s">
        <v>154</v>
      </c>
      <c r="F85" s="42">
        <v>244</v>
      </c>
      <c r="G85" s="6">
        <f>'4программы'!I211</f>
        <v>0</v>
      </c>
      <c r="H85" s="6">
        <f>'4программы'!J211</f>
        <v>0</v>
      </c>
      <c r="I85" s="6">
        <f>'4программы'!K211</f>
        <v>0</v>
      </c>
    </row>
    <row r="86" spans="1:9" ht="24.75">
      <c r="A86" s="4" t="s">
        <v>291</v>
      </c>
      <c r="B86" s="19">
        <v>726</v>
      </c>
      <c r="C86" s="42" t="s">
        <v>219</v>
      </c>
      <c r="D86" s="42" t="s">
        <v>232</v>
      </c>
      <c r="E86" s="42" t="s">
        <v>156</v>
      </c>
      <c r="F86" s="44"/>
      <c r="G86" s="6">
        <f>G87</f>
        <v>0</v>
      </c>
      <c r="H86" s="6">
        <f t="shared" ref="H86:I86" si="32">H87</f>
        <v>0</v>
      </c>
      <c r="I86" s="6">
        <f t="shared" si="32"/>
        <v>0</v>
      </c>
    </row>
    <row r="87" spans="1:9">
      <c r="A87" s="4" t="s">
        <v>152</v>
      </c>
      <c r="B87" s="19">
        <v>726</v>
      </c>
      <c r="C87" s="42" t="s">
        <v>219</v>
      </c>
      <c r="D87" s="42" t="s">
        <v>232</v>
      </c>
      <c r="E87" s="42" t="s">
        <v>156</v>
      </c>
      <c r="F87" s="42">
        <v>244</v>
      </c>
      <c r="G87" s="6">
        <f>'4программы'!I215</f>
        <v>0</v>
      </c>
      <c r="H87" s="6">
        <f>'4программы'!J215</f>
        <v>0</v>
      </c>
      <c r="I87" s="6">
        <f>'4программы'!K215</f>
        <v>0</v>
      </c>
    </row>
    <row r="88" spans="1:9" ht="24.75">
      <c r="A88" s="1" t="s">
        <v>69</v>
      </c>
      <c r="B88" s="18">
        <v>726</v>
      </c>
      <c r="C88" s="40" t="s">
        <v>219</v>
      </c>
      <c r="D88" s="40">
        <v>12</v>
      </c>
      <c r="E88" s="40"/>
      <c r="F88" s="40"/>
      <c r="G88" s="3">
        <f>G89+G105</f>
        <v>1120</v>
      </c>
      <c r="H88" s="3">
        <f t="shared" ref="H88:I88" si="33">H89+H105</f>
        <v>340</v>
      </c>
      <c r="I88" s="3">
        <f t="shared" si="33"/>
        <v>370</v>
      </c>
    </row>
    <row r="89" spans="1:9" ht="86.25" customHeight="1">
      <c r="A89" s="31" t="s">
        <v>404</v>
      </c>
      <c r="B89" s="45">
        <v>726</v>
      </c>
      <c r="C89" s="41" t="s">
        <v>219</v>
      </c>
      <c r="D89" s="41">
        <v>12</v>
      </c>
      <c r="E89" s="41" t="s">
        <v>292</v>
      </c>
      <c r="F89" s="41"/>
      <c r="G89" s="29">
        <f>G90</f>
        <v>1120</v>
      </c>
      <c r="H89" s="29">
        <f t="shared" ref="H89:I89" si="34">H90</f>
        <v>340</v>
      </c>
      <c r="I89" s="29">
        <f t="shared" si="34"/>
        <v>370</v>
      </c>
    </row>
    <row r="90" spans="1:9" ht="24.75">
      <c r="A90" s="4" t="s">
        <v>64</v>
      </c>
      <c r="B90" s="19">
        <v>726</v>
      </c>
      <c r="C90" s="42" t="s">
        <v>219</v>
      </c>
      <c r="D90" s="42">
        <v>12</v>
      </c>
      <c r="E90" s="42" t="s">
        <v>293</v>
      </c>
      <c r="F90" s="42"/>
      <c r="G90" s="6">
        <f>G91+G93+G95+G97+G99+G101+G103</f>
        <v>1120</v>
      </c>
      <c r="H90" s="6">
        <f t="shared" ref="H90:I90" si="35">H91+H95+H97+H99+H101+H103</f>
        <v>340</v>
      </c>
      <c r="I90" s="6">
        <f t="shared" si="35"/>
        <v>370</v>
      </c>
    </row>
    <row r="91" spans="1:9" ht="36.75">
      <c r="A91" s="12" t="s">
        <v>66</v>
      </c>
      <c r="B91" s="19">
        <v>726</v>
      </c>
      <c r="C91" s="42" t="s">
        <v>219</v>
      </c>
      <c r="D91" s="42">
        <v>12</v>
      </c>
      <c r="E91" s="42" t="s">
        <v>294</v>
      </c>
      <c r="F91" s="42"/>
      <c r="G91" s="6">
        <f>G92</f>
        <v>70</v>
      </c>
      <c r="H91" s="6">
        <f t="shared" ref="H91:I93" si="36">H92</f>
        <v>70</v>
      </c>
      <c r="I91" s="6">
        <f t="shared" si="36"/>
        <v>70</v>
      </c>
    </row>
    <row r="92" spans="1:9" ht="24.75">
      <c r="A92" s="4" t="s">
        <v>70</v>
      </c>
      <c r="B92" s="19">
        <v>726</v>
      </c>
      <c r="C92" s="42" t="s">
        <v>219</v>
      </c>
      <c r="D92" s="42">
        <v>12</v>
      </c>
      <c r="E92" s="42" t="s">
        <v>294</v>
      </c>
      <c r="F92" s="42">
        <v>244</v>
      </c>
      <c r="G92" s="6">
        <f>'4программы'!I65</f>
        <v>70</v>
      </c>
      <c r="H92" s="6">
        <f>'4программы'!J65</f>
        <v>70</v>
      </c>
      <c r="I92" s="6">
        <f>'4программы'!K65</f>
        <v>70</v>
      </c>
    </row>
    <row r="93" spans="1:9" ht="60" customHeight="1">
      <c r="A93" s="12" t="s">
        <v>439</v>
      </c>
      <c r="B93" s="19">
        <v>726</v>
      </c>
      <c r="C93" s="106" t="s">
        <v>219</v>
      </c>
      <c r="D93" s="106">
        <v>12</v>
      </c>
      <c r="E93" s="106" t="s">
        <v>442</v>
      </c>
      <c r="F93" s="106"/>
      <c r="G93" s="105">
        <f>G94</f>
        <v>11</v>
      </c>
      <c r="H93" s="105">
        <f t="shared" si="36"/>
        <v>0</v>
      </c>
      <c r="I93" s="105">
        <f t="shared" si="36"/>
        <v>0</v>
      </c>
    </row>
    <row r="94" spans="1:9" ht="24.75">
      <c r="A94" s="4" t="s">
        <v>70</v>
      </c>
      <c r="B94" s="19">
        <v>726</v>
      </c>
      <c r="C94" s="106" t="s">
        <v>219</v>
      </c>
      <c r="D94" s="106">
        <v>12</v>
      </c>
      <c r="E94" s="106" t="s">
        <v>442</v>
      </c>
      <c r="F94" s="106">
        <v>244</v>
      </c>
      <c r="G94" s="105">
        <f>'4программы'!I69</f>
        <v>11</v>
      </c>
      <c r="H94" s="105">
        <f>'4программы'!J69</f>
        <v>0</v>
      </c>
      <c r="I94" s="105">
        <f>'4программы'!K69</f>
        <v>0</v>
      </c>
    </row>
    <row r="95" spans="1:9" ht="60.75">
      <c r="A95" s="12" t="s">
        <v>71</v>
      </c>
      <c r="B95" s="19">
        <v>726</v>
      </c>
      <c r="C95" s="42" t="s">
        <v>219</v>
      </c>
      <c r="D95" s="42">
        <v>12</v>
      </c>
      <c r="E95" s="42" t="s">
        <v>295</v>
      </c>
      <c r="F95" s="42"/>
      <c r="G95" s="6">
        <f>G96</f>
        <v>100</v>
      </c>
      <c r="H95" s="6">
        <f t="shared" ref="H95:I95" si="37">H96</f>
        <v>100</v>
      </c>
      <c r="I95" s="6">
        <f t="shared" si="37"/>
        <v>100</v>
      </c>
    </row>
    <row r="96" spans="1:9" ht="24.75">
      <c r="A96" s="4" t="s">
        <v>70</v>
      </c>
      <c r="B96" s="19">
        <v>726</v>
      </c>
      <c r="C96" s="42" t="s">
        <v>219</v>
      </c>
      <c r="D96" s="42">
        <v>12</v>
      </c>
      <c r="E96" s="42" t="s">
        <v>295</v>
      </c>
      <c r="F96" s="42">
        <v>244</v>
      </c>
      <c r="G96" s="6">
        <f>'4программы'!I73</f>
        <v>100</v>
      </c>
      <c r="H96" s="6">
        <f>'4программы'!J73</f>
        <v>100</v>
      </c>
      <c r="I96" s="6">
        <f>'4программы'!K73</f>
        <v>100</v>
      </c>
    </row>
    <row r="97" spans="1:9" ht="74.25" customHeight="1">
      <c r="A97" s="12" t="s">
        <v>73</v>
      </c>
      <c r="B97" s="19">
        <v>726</v>
      </c>
      <c r="C97" s="42" t="s">
        <v>219</v>
      </c>
      <c r="D97" s="42">
        <v>12</v>
      </c>
      <c r="E97" s="42" t="s">
        <v>296</v>
      </c>
      <c r="F97" s="42"/>
      <c r="G97" s="6">
        <f>G98</f>
        <v>100</v>
      </c>
      <c r="H97" s="6">
        <f t="shared" ref="H97:I97" si="38">H98</f>
        <v>70</v>
      </c>
      <c r="I97" s="6">
        <f t="shared" si="38"/>
        <v>100</v>
      </c>
    </row>
    <row r="98" spans="1:9" ht="24.75">
      <c r="A98" s="4" t="s">
        <v>70</v>
      </c>
      <c r="B98" s="19">
        <v>726</v>
      </c>
      <c r="C98" s="42" t="s">
        <v>219</v>
      </c>
      <c r="D98" s="42">
        <v>12</v>
      </c>
      <c r="E98" s="42" t="s">
        <v>296</v>
      </c>
      <c r="F98" s="42">
        <v>244</v>
      </c>
      <c r="G98" s="6">
        <f>'4программы'!I77</f>
        <v>100</v>
      </c>
      <c r="H98" s="6">
        <f>'4программы'!J77</f>
        <v>70</v>
      </c>
      <c r="I98" s="6">
        <f>'4программы'!K77</f>
        <v>100</v>
      </c>
    </row>
    <row r="99" spans="1:9" ht="24.75">
      <c r="A99" s="12" t="s">
        <v>75</v>
      </c>
      <c r="B99" s="19">
        <v>726</v>
      </c>
      <c r="C99" s="42" t="s">
        <v>219</v>
      </c>
      <c r="D99" s="42">
        <v>12</v>
      </c>
      <c r="E99" s="42" t="s">
        <v>297</v>
      </c>
      <c r="F99" s="42"/>
      <c r="G99" s="6">
        <f>G100</f>
        <v>139</v>
      </c>
      <c r="H99" s="6">
        <f t="shared" ref="H99:I99" si="39">H100</f>
        <v>0</v>
      </c>
      <c r="I99" s="6">
        <f t="shared" si="39"/>
        <v>0</v>
      </c>
    </row>
    <row r="100" spans="1:9" ht="24.75">
      <c r="A100" s="4" t="s">
        <v>70</v>
      </c>
      <c r="B100" s="19">
        <v>726</v>
      </c>
      <c r="C100" s="42" t="s">
        <v>219</v>
      </c>
      <c r="D100" s="42">
        <v>12</v>
      </c>
      <c r="E100" s="42" t="s">
        <v>297</v>
      </c>
      <c r="F100" s="42">
        <v>244</v>
      </c>
      <c r="G100" s="6">
        <f>'4программы'!I81</f>
        <v>139</v>
      </c>
      <c r="H100" s="6">
        <f>'4программы'!J81</f>
        <v>0</v>
      </c>
      <c r="I100" s="6">
        <f>'4программы'!K81</f>
        <v>0</v>
      </c>
    </row>
    <row r="101" spans="1:9" ht="24.75">
      <c r="A101" s="12" t="s">
        <v>77</v>
      </c>
      <c r="B101" s="19">
        <v>726</v>
      </c>
      <c r="C101" s="42" t="s">
        <v>219</v>
      </c>
      <c r="D101" s="42">
        <v>12</v>
      </c>
      <c r="E101" s="42" t="s">
        <v>298</v>
      </c>
      <c r="F101" s="42"/>
      <c r="G101" s="6">
        <f>G102</f>
        <v>600</v>
      </c>
      <c r="H101" s="6">
        <f t="shared" ref="H101:I101" si="40">H102</f>
        <v>0</v>
      </c>
      <c r="I101" s="6">
        <f t="shared" si="40"/>
        <v>0</v>
      </c>
    </row>
    <row r="102" spans="1:9" ht="24.75">
      <c r="A102" s="4" t="s">
        <v>70</v>
      </c>
      <c r="B102" s="19">
        <v>726</v>
      </c>
      <c r="C102" s="42" t="s">
        <v>219</v>
      </c>
      <c r="D102" s="42">
        <v>12</v>
      </c>
      <c r="E102" s="42" t="s">
        <v>298</v>
      </c>
      <c r="F102" s="42">
        <v>244</v>
      </c>
      <c r="G102" s="6">
        <f>'4программы'!I85</f>
        <v>600</v>
      </c>
      <c r="H102" s="6">
        <f>'4программы'!J85</f>
        <v>0</v>
      </c>
      <c r="I102" s="6">
        <f>'4программы'!K85</f>
        <v>0</v>
      </c>
    </row>
    <row r="103" spans="1:9" ht="36.75">
      <c r="A103" s="12" t="s">
        <v>79</v>
      </c>
      <c r="B103" s="19">
        <v>726</v>
      </c>
      <c r="C103" s="42" t="s">
        <v>219</v>
      </c>
      <c r="D103" s="42">
        <v>12</v>
      </c>
      <c r="E103" s="42" t="s">
        <v>299</v>
      </c>
      <c r="F103" s="42"/>
      <c r="G103" s="6">
        <f>G104</f>
        <v>100</v>
      </c>
      <c r="H103" s="6">
        <f t="shared" ref="H103:I103" si="41">H104</f>
        <v>100</v>
      </c>
      <c r="I103" s="6">
        <f t="shared" si="41"/>
        <v>100</v>
      </c>
    </row>
    <row r="104" spans="1:9" ht="24.75">
      <c r="A104" s="4" t="s">
        <v>70</v>
      </c>
      <c r="B104" s="19">
        <v>726</v>
      </c>
      <c r="C104" s="42" t="s">
        <v>219</v>
      </c>
      <c r="D104" s="42">
        <v>12</v>
      </c>
      <c r="E104" s="42" t="s">
        <v>299</v>
      </c>
      <c r="F104" s="42">
        <v>244</v>
      </c>
      <c r="G104" s="6">
        <f>'4программы'!I89</f>
        <v>100</v>
      </c>
      <c r="H104" s="6">
        <f>'4программы'!J89</f>
        <v>100</v>
      </c>
      <c r="I104" s="6">
        <f>'4программы'!K89</f>
        <v>100</v>
      </c>
    </row>
    <row r="105" spans="1:9" ht="112.5" customHeight="1">
      <c r="A105" s="9" t="s">
        <v>405</v>
      </c>
      <c r="B105" s="18">
        <v>726</v>
      </c>
      <c r="C105" s="40" t="s">
        <v>219</v>
      </c>
      <c r="D105" s="40">
        <v>12</v>
      </c>
      <c r="E105" s="20" t="s">
        <v>124</v>
      </c>
      <c r="F105" s="40"/>
      <c r="G105" s="3">
        <f>G106</f>
        <v>0</v>
      </c>
      <c r="H105" s="3">
        <f t="shared" ref="H105:I106" si="42">H106</f>
        <v>0</v>
      </c>
      <c r="I105" s="3">
        <f t="shared" si="42"/>
        <v>0</v>
      </c>
    </row>
    <row r="106" spans="1:9" ht="26.25" customHeight="1">
      <c r="A106" s="10" t="s">
        <v>125</v>
      </c>
      <c r="B106" s="19">
        <v>726</v>
      </c>
      <c r="C106" s="42" t="s">
        <v>219</v>
      </c>
      <c r="D106" s="42">
        <v>12</v>
      </c>
      <c r="E106" s="21" t="s">
        <v>124</v>
      </c>
      <c r="F106" s="42"/>
      <c r="G106" s="6">
        <f>G107</f>
        <v>0</v>
      </c>
      <c r="H106" s="6">
        <f t="shared" si="42"/>
        <v>0</v>
      </c>
      <c r="I106" s="6">
        <f t="shared" si="42"/>
        <v>0</v>
      </c>
    </row>
    <row r="107" spans="1:9" ht="24.75">
      <c r="A107" s="10" t="s">
        <v>70</v>
      </c>
      <c r="B107" s="19">
        <v>726</v>
      </c>
      <c r="C107" s="42" t="s">
        <v>219</v>
      </c>
      <c r="D107" s="42">
        <v>12</v>
      </c>
      <c r="E107" s="21" t="s">
        <v>124</v>
      </c>
      <c r="F107" s="42">
        <v>244</v>
      </c>
      <c r="G107" s="6">
        <f>'4программы'!I170</f>
        <v>0</v>
      </c>
      <c r="H107" s="6">
        <f>'4программы'!J170</f>
        <v>0</v>
      </c>
      <c r="I107" s="6">
        <f>'4программы'!K170</f>
        <v>0</v>
      </c>
    </row>
    <row r="108" spans="1:9">
      <c r="A108" s="1" t="s">
        <v>14</v>
      </c>
      <c r="B108" s="40">
        <v>726</v>
      </c>
      <c r="C108" s="40" t="s">
        <v>216</v>
      </c>
      <c r="D108" s="40"/>
      <c r="E108" s="44"/>
      <c r="F108" s="40"/>
      <c r="G108" s="28">
        <f>G109+G123+G130</f>
        <v>164921.79999999999</v>
      </c>
      <c r="H108" s="28">
        <f t="shared" ref="H108:I108" si="43">H109+H123+H130+H174</f>
        <v>21630.400000000001</v>
      </c>
      <c r="I108" s="28">
        <f t="shared" si="43"/>
        <v>21400.5</v>
      </c>
    </row>
    <row r="109" spans="1:9">
      <c r="A109" s="1" t="s">
        <v>88</v>
      </c>
      <c r="B109" s="40">
        <v>726</v>
      </c>
      <c r="C109" s="40" t="s">
        <v>216</v>
      </c>
      <c r="D109" s="40" t="s">
        <v>218</v>
      </c>
      <c r="E109" s="42"/>
      <c r="F109" s="42"/>
      <c r="G109" s="3">
        <f>G110+G121</f>
        <v>35318</v>
      </c>
      <c r="H109" s="3">
        <f t="shared" ref="H109:I109" si="44">H110+H121</f>
        <v>62.5</v>
      </c>
      <c r="I109" s="3">
        <f t="shared" si="44"/>
        <v>65</v>
      </c>
    </row>
    <row r="110" spans="1:9" ht="75" customHeight="1">
      <c r="A110" s="31" t="s">
        <v>406</v>
      </c>
      <c r="B110" s="41">
        <v>726</v>
      </c>
      <c r="C110" s="41" t="s">
        <v>216</v>
      </c>
      <c r="D110" s="41" t="s">
        <v>218</v>
      </c>
      <c r="E110" s="41" t="s">
        <v>300</v>
      </c>
      <c r="F110" s="41"/>
      <c r="G110" s="3">
        <f>G111+G117+G119</f>
        <v>35318</v>
      </c>
      <c r="H110" s="3">
        <f t="shared" ref="H110:I110" si="45">H111+H117+H119</f>
        <v>62.5</v>
      </c>
      <c r="I110" s="3">
        <f t="shared" si="45"/>
        <v>65</v>
      </c>
    </row>
    <row r="111" spans="1:9" ht="29.25" customHeight="1">
      <c r="A111" s="7" t="s">
        <v>82</v>
      </c>
      <c r="B111" s="41">
        <v>726</v>
      </c>
      <c r="C111" s="41" t="s">
        <v>216</v>
      </c>
      <c r="D111" s="41" t="s">
        <v>218</v>
      </c>
      <c r="E111" s="41" t="s">
        <v>301</v>
      </c>
      <c r="F111" s="41"/>
      <c r="G111" s="3">
        <f>G112+G115</f>
        <v>16526.599999999999</v>
      </c>
      <c r="H111" s="3">
        <f t="shared" ref="H111:I111" si="46">H112+H115</f>
        <v>62.5</v>
      </c>
      <c r="I111" s="3">
        <f t="shared" si="46"/>
        <v>65</v>
      </c>
    </row>
    <row r="112" spans="1:9" ht="36.75" customHeight="1">
      <c r="A112" s="12" t="s">
        <v>222</v>
      </c>
      <c r="B112" s="43">
        <v>726</v>
      </c>
      <c r="C112" s="43" t="s">
        <v>216</v>
      </c>
      <c r="D112" s="43" t="s">
        <v>218</v>
      </c>
      <c r="E112" s="49" t="s">
        <v>303</v>
      </c>
      <c r="F112" s="43"/>
      <c r="G112" s="32">
        <f>G113+G114</f>
        <v>598.29999999999995</v>
      </c>
      <c r="H112" s="32">
        <f t="shared" ref="H112:I112" si="47">H113+H114</f>
        <v>62.5</v>
      </c>
      <c r="I112" s="32">
        <f t="shared" si="47"/>
        <v>65</v>
      </c>
    </row>
    <row r="113" spans="1:9" ht="24.75">
      <c r="A113" s="4" t="s">
        <v>70</v>
      </c>
      <c r="B113" s="42">
        <v>726</v>
      </c>
      <c r="C113" s="42" t="s">
        <v>216</v>
      </c>
      <c r="D113" s="42" t="s">
        <v>218</v>
      </c>
      <c r="E113" s="19" t="s">
        <v>303</v>
      </c>
      <c r="F113" s="42">
        <v>244</v>
      </c>
      <c r="G113" s="6">
        <f>'4программы'!I95</f>
        <v>65</v>
      </c>
      <c r="H113" s="6">
        <f>'4программы'!J95</f>
        <v>62.5</v>
      </c>
      <c r="I113" s="6">
        <f>'4программы'!K95</f>
        <v>65</v>
      </c>
    </row>
    <row r="114" spans="1:9" ht="25.5" customHeight="1">
      <c r="A114" s="4" t="s">
        <v>89</v>
      </c>
      <c r="B114" s="42" t="s">
        <v>304</v>
      </c>
      <c r="C114" s="42" t="s">
        <v>216</v>
      </c>
      <c r="D114" s="42" t="s">
        <v>218</v>
      </c>
      <c r="E114" s="19" t="s">
        <v>303</v>
      </c>
      <c r="F114" s="42">
        <v>633</v>
      </c>
      <c r="G114" s="6">
        <f>'4программы'!I96</f>
        <v>533.29999999999995</v>
      </c>
      <c r="H114" s="6">
        <f>'4программы'!J96</f>
        <v>0</v>
      </c>
      <c r="I114" s="6">
        <f>'4программы'!K96</f>
        <v>0</v>
      </c>
    </row>
    <row r="115" spans="1:9" ht="36.75">
      <c r="A115" s="51" t="s">
        <v>223</v>
      </c>
      <c r="B115" s="43" t="s">
        <v>359</v>
      </c>
      <c r="C115" s="43" t="s">
        <v>216</v>
      </c>
      <c r="D115" s="43" t="s">
        <v>218</v>
      </c>
      <c r="E115" s="49" t="s">
        <v>361</v>
      </c>
      <c r="F115" s="43"/>
      <c r="G115" s="32">
        <f>G116</f>
        <v>15928.3</v>
      </c>
      <c r="H115" s="32">
        <f t="shared" ref="H115:I115" si="48">H116</f>
        <v>0</v>
      </c>
      <c r="I115" s="32">
        <f t="shared" si="48"/>
        <v>0</v>
      </c>
    </row>
    <row r="116" spans="1:9" ht="34.5" customHeight="1">
      <c r="A116" s="24" t="s">
        <v>224</v>
      </c>
      <c r="B116" s="42" t="s">
        <v>359</v>
      </c>
      <c r="C116" s="42" t="s">
        <v>216</v>
      </c>
      <c r="D116" s="42" t="s">
        <v>218</v>
      </c>
      <c r="E116" s="19" t="s">
        <v>361</v>
      </c>
      <c r="F116" s="42" t="s">
        <v>226</v>
      </c>
      <c r="G116" s="6">
        <f>SUM('4программы'!I100)</f>
        <v>15928.3</v>
      </c>
      <c r="H116" s="6">
        <f>SUM('4программы'!J100)</f>
        <v>0</v>
      </c>
      <c r="I116" s="6">
        <f>SUM('4программы'!K100)</f>
        <v>0</v>
      </c>
    </row>
    <row r="117" spans="1:9" ht="73.5" customHeight="1">
      <c r="A117" s="12" t="s">
        <v>227</v>
      </c>
      <c r="B117" s="43" t="s">
        <v>359</v>
      </c>
      <c r="C117" s="43" t="s">
        <v>216</v>
      </c>
      <c r="D117" s="43" t="s">
        <v>218</v>
      </c>
      <c r="E117" s="43" t="s">
        <v>360</v>
      </c>
      <c r="F117" s="43"/>
      <c r="G117" s="32">
        <f>G118</f>
        <v>12111.1</v>
      </c>
      <c r="H117" s="32">
        <f t="shared" ref="H117:I117" si="49">H118</f>
        <v>0</v>
      </c>
      <c r="I117" s="32">
        <f t="shared" si="49"/>
        <v>0</v>
      </c>
    </row>
    <row r="118" spans="1:9" ht="43.5" customHeight="1">
      <c r="A118" s="4" t="s">
        <v>87</v>
      </c>
      <c r="B118" s="42" t="s">
        <v>359</v>
      </c>
      <c r="C118" s="42" t="s">
        <v>216</v>
      </c>
      <c r="D118" s="42" t="s">
        <v>218</v>
      </c>
      <c r="E118" s="42" t="s">
        <v>360</v>
      </c>
      <c r="F118" s="42" t="s">
        <v>226</v>
      </c>
      <c r="G118" s="6">
        <f>'4программы'!I104</f>
        <v>12111.1</v>
      </c>
      <c r="H118" s="6">
        <f>'4программы'!J104</f>
        <v>0</v>
      </c>
      <c r="I118" s="6">
        <f>'4программы'!K104</f>
        <v>0</v>
      </c>
    </row>
    <row r="119" spans="1:9" ht="39">
      <c r="A119" s="48" t="s">
        <v>85</v>
      </c>
      <c r="B119" s="43">
        <v>726</v>
      </c>
      <c r="C119" s="43" t="s">
        <v>216</v>
      </c>
      <c r="D119" s="43" t="s">
        <v>218</v>
      </c>
      <c r="E119" s="49" t="s">
        <v>302</v>
      </c>
      <c r="F119" s="50"/>
      <c r="G119" s="32">
        <f>G120</f>
        <v>6680.3</v>
      </c>
      <c r="H119" s="32">
        <f t="shared" ref="H119:I119" si="50">H120</f>
        <v>0</v>
      </c>
      <c r="I119" s="32">
        <f t="shared" si="50"/>
        <v>0</v>
      </c>
    </row>
    <row r="120" spans="1:9" ht="39" customHeight="1">
      <c r="A120" s="4" t="s">
        <v>87</v>
      </c>
      <c r="B120" s="42">
        <v>726</v>
      </c>
      <c r="C120" s="42" t="s">
        <v>216</v>
      </c>
      <c r="D120" s="42" t="s">
        <v>218</v>
      </c>
      <c r="E120" s="19" t="s">
        <v>302</v>
      </c>
      <c r="F120" s="42">
        <v>414</v>
      </c>
      <c r="G120" s="6">
        <f>'4программы'!I108</f>
        <v>6680.3</v>
      </c>
      <c r="H120" s="6">
        <f>'4программы'!J108</f>
        <v>0</v>
      </c>
      <c r="I120" s="6">
        <f>'4программы'!K108</f>
        <v>0</v>
      </c>
    </row>
    <row r="121" spans="1:9">
      <c r="A121" s="1" t="s">
        <v>305</v>
      </c>
      <c r="B121" s="40">
        <v>726</v>
      </c>
      <c r="C121" s="40" t="s">
        <v>216</v>
      </c>
      <c r="D121" s="40" t="s">
        <v>218</v>
      </c>
      <c r="E121" s="18" t="s">
        <v>91</v>
      </c>
      <c r="F121" s="40"/>
      <c r="G121" s="3">
        <f>G122</f>
        <v>0</v>
      </c>
      <c r="H121" s="3">
        <f t="shared" ref="H121:I121" si="51">H122</f>
        <v>0</v>
      </c>
      <c r="I121" s="3">
        <f t="shared" si="51"/>
        <v>0</v>
      </c>
    </row>
    <row r="122" spans="1:9" ht="24.75">
      <c r="A122" s="4" t="s">
        <v>70</v>
      </c>
      <c r="B122" s="42">
        <v>726</v>
      </c>
      <c r="C122" s="42" t="s">
        <v>216</v>
      </c>
      <c r="D122" s="42" t="s">
        <v>218</v>
      </c>
      <c r="E122" s="19" t="s">
        <v>91</v>
      </c>
      <c r="F122" s="42">
        <v>244</v>
      </c>
      <c r="G122" s="6">
        <f>'4программы'!I165</f>
        <v>0</v>
      </c>
      <c r="H122" s="6">
        <f>'4программы'!J165</f>
        <v>0</v>
      </c>
      <c r="I122" s="6">
        <f>'4программы'!K165</f>
        <v>0</v>
      </c>
    </row>
    <row r="123" spans="1:9">
      <c r="A123" s="1" t="s">
        <v>164</v>
      </c>
      <c r="B123" s="40">
        <v>726</v>
      </c>
      <c r="C123" s="40" t="s">
        <v>216</v>
      </c>
      <c r="D123" s="40" t="s">
        <v>233</v>
      </c>
      <c r="E123" s="40"/>
      <c r="F123" s="40"/>
      <c r="G123" s="3">
        <f>G124</f>
        <v>460</v>
      </c>
      <c r="H123" s="3">
        <f t="shared" ref="H123:I126" si="52">H124</f>
        <v>192</v>
      </c>
      <c r="I123" s="3">
        <f t="shared" si="52"/>
        <v>195</v>
      </c>
    </row>
    <row r="124" spans="1:9" ht="50.25" customHeight="1">
      <c r="A124" s="1" t="s">
        <v>393</v>
      </c>
      <c r="B124" s="40">
        <v>726</v>
      </c>
      <c r="C124" s="40" t="s">
        <v>216</v>
      </c>
      <c r="D124" s="40" t="s">
        <v>233</v>
      </c>
      <c r="E124" s="40" t="s">
        <v>306</v>
      </c>
      <c r="F124" s="40"/>
      <c r="G124" s="3">
        <f>G125</f>
        <v>460</v>
      </c>
      <c r="H124" s="3">
        <f t="shared" si="52"/>
        <v>192</v>
      </c>
      <c r="I124" s="3">
        <f t="shared" si="52"/>
        <v>195</v>
      </c>
    </row>
    <row r="125" spans="1:9" ht="36.75">
      <c r="A125" s="1" t="s">
        <v>158</v>
      </c>
      <c r="B125" s="40">
        <v>726</v>
      </c>
      <c r="C125" s="40" t="s">
        <v>216</v>
      </c>
      <c r="D125" s="40" t="s">
        <v>233</v>
      </c>
      <c r="E125" s="40" t="s">
        <v>307</v>
      </c>
      <c r="F125" s="40"/>
      <c r="G125" s="3">
        <f>G126</f>
        <v>460</v>
      </c>
      <c r="H125" s="3">
        <f t="shared" si="52"/>
        <v>192</v>
      </c>
      <c r="I125" s="3">
        <f t="shared" si="52"/>
        <v>195</v>
      </c>
    </row>
    <row r="126" spans="1:9" ht="24.75">
      <c r="A126" s="7" t="s">
        <v>308</v>
      </c>
      <c r="B126" s="41">
        <v>726</v>
      </c>
      <c r="C126" s="41" t="s">
        <v>216</v>
      </c>
      <c r="D126" s="41" t="s">
        <v>233</v>
      </c>
      <c r="E126" s="41" t="s">
        <v>309</v>
      </c>
      <c r="F126" s="41"/>
      <c r="G126" s="29">
        <f>G127</f>
        <v>460</v>
      </c>
      <c r="H126" s="29">
        <f t="shared" si="52"/>
        <v>192</v>
      </c>
      <c r="I126" s="29">
        <f t="shared" si="52"/>
        <v>195</v>
      </c>
    </row>
    <row r="127" spans="1:9" ht="24.75">
      <c r="A127" s="4" t="s">
        <v>162</v>
      </c>
      <c r="B127" s="42">
        <v>726</v>
      </c>
      <c r="C127" s="42" t="s">
        <v>216</v>
      </c>
      <c r="D127" s="42" t="s">
        <v>233</v>
      </c>
      <c r="E127" s="43" t="s">
        <v>310</v>
      </c>
      <c r="F127" s="42"/>
      <c r="G127" s="6">
        <f>G128+G129</f>
        <v>460</v>
      </c>
      <c r="H127" s="6">
        <f t="shared" ref="H127:I127" si="53">H128+H129</f>
        <v>192</v>
      </c>
      <c r="I127" s="6">
        <f t="shared" si="53"/>
        <v>195</v>
      </c>
    </row>
    <row r="128" spans="1:9" ht="24.75">
      <c r="A128" s="4" t="s">
        <v>70</v>
      </c>
      <c r="B128" s="42">
        <v>726</v>
      </c>
      <c r="C128" s="42" t="s">
        <v>216</v>
      </c>
      <c r="D128" s="42" t="s">
        <v>233</v>
      </c>
      <c r="E128" s="43" t="s">
        <v>310</v>
      </c>
      <c r="F128" s="42">
        <v>244</v>
      </c>
      <c r="G128" s="6">
        <f>'4программы'!I222</f>
        <v>460</v>
      </c>
      <c r="H128" s="6">
        <f>'4программы'!J222</f>
        <v>192</v>
      </c>
      <c r="I128" s="6">
        <f>'4программы'!K222</f>
        <v>195</v>
      </c>
    </row>
    <row r="129" spans="1:9" ht="62.25" customHeight="1">
      <c r="A129" s="4" t="s">
        <v>311</v>
      </c>
      <c r="B129" s="42">
        <v>726</v>
      </c>
      <c r="C129" s="42" t="s">
        <v>216</v>
      </c>
      <c r="D129" s="42" t="s">
        <v>233</v>
      </c>
      <c r="E129" s="43" t="s">
        <v>312</v>
      </c>
      <c r="F129" s="42">
        <v>813</v>
      </c>
      <c r="G129" s="6">
        <f>'4программы'!I226</f>
        <v>0</v>
      </c>
      <c r="H129" s="6">
        <f>'4программы'!J226</f>
        <v>0</v>
      </c>
      <c r="I129" s="6">
        <f>'4программы'!K226</f>
        <v>0</v>
      </c>
    </row>
    <row r="130" spans="1:9">
      <c r="A130" s="1" t="s">
        <v>15</v>
      </c>
      <c r="B130" s="40">
        <v>726</v>
      </c>
      <c r="C130" s="40" t="s">
        <v>216</v>
      </c>
      <c r="D130" s="40" t="s">
        <v>217</v>
      </c>
      <c r="E130" s="40"/>
      <c r="F130" s="40"/>
      <c r="G130" s="28">
        <f>G131+G159+G165</f>
        <v>129143.8</v>
      </c>
      <c r="H130" s="28">
        <f t="shared" ref="H130:I130" si="54">H131+H159+H165</f>
        <v>21375.9</v>
      </c>
      <c r="I130" s="28">
        <f t="shared" si="54"/>
        <v>21140.5</v>
      </c>
    </row>
    <row r="131" spans="1:9" ht="84" customHeight="1">
      <c r="A131" s="1" t="s">
        <v>407</v>
      </c>
      <c r="B131" s="40">
        <v>726</v>
      </c>
      <c r="C131" s="40" t="s">
        <v>216</v>
      </c>
      <c r="D131" s="40" t="s">
        <v>217</v>
      </c>
      <c r="E131" s="40" t="s">
        <v>313</v>
      </c>
      <c r="F131" s="40"/>
      <c r="G131" s="28">
        <f>G132</f>
        <v>15647.3</v>
      </c>
      <c r="H131" s="28">
        <f t="shared" ref="H131:I131" si="55">H132</f>
        <v>13187.8</v>
      </c>
      <c r="I131" s="28">
        <f t="shared" si="55"/>
        <v>13630.3</v>
      </c>
    </row>
    <row r="132" spans="1:9" ht="24.75" customHeight="1">
      <c r="A132" s="7" t="s">
        <v>93</v>
      </c>
      <c r="B132" s="41">
        <v>726</v>
      </c>
      <c r="C132" s="41" t="s">
        <v>216</v>
      </c>
      <c r="D132" s="41" t="s">
        <v>217</v>
      </c>
      <c r="E132" s="40" t="s">
        <v>115</v>
      </c>
      <c r="F132" s="41"/>
      <c r="G132" s="47">
        <f>G133+G135+G137+G139+G147+G149+G151+G153+G155+G157</f>
        <v>15647.3</v>
      </c>
      <c r="H132" s="47">
        <f t="shared" ref="H132:I132" si="56">H133+H135+H137+H139+H147+H149+H151+H153+H155+H157</f>
        <v>13187.8</v>
      </c>
      <c r="I132" s="47">
        <f t="shared" si="56"/>
        <v>13630.3</v>
      </c>
    </row>
    <row r="133" spans="1:9" ht="36">
      <c r="A133" s="33" t="s">
        <v>95</v>
      </c>
      <c r="B133" s="40">
        <v>726</v>
      </c>
      <c r="C133" s="40" t="s">
        <v>216</v>
      </c>
      <c r="D133" s="40" t="s">
        <v>217</v>
      </c>
      <c r="E133" s="40" t="s">
        <v>314</v>
      </c>
      <c r="F133" s="40"/>
      <c r="G133" s="3">
        <f>G134</f>
        <v>665</v>
      </c>
      <c r="H133" s="3">
        <f t="shared" ref="H133:I133" si="57">H134</f>
        <v>380</v>
      </c>
      <c r="I133" s="3">
        <f t="shared" si="57"/>
        <v>396</v>
      </c>
    </row>
    <row r="134" spans="1:9" ht="24.75">
      <c r="A134" s="4" t="s">
        <v>70</v>
      </c>
      <c r="B134" s="42">
        <v>726</v>
      </c>
      <c r="C134" s="42" t="s">
        <v>216</v>
      </c>
      <c r="D134" s="42" t="s">
        <v>217</v>
      </c>
      <c r="E134" s="42" t="s">
        <v>314</v>
      </c>
      <c r="F134" s="42">
        <v>244</v>
      </c>
      <c r="G134" s="6">
        <f>'4программы'!I114</f>
        <v>665</v>
      </c>
      <c r="H134" s="6">
        <f>'4программы'!J114</f>
        <v>380</v>
      </c>
      <c r="I134" s="6">
        <f>'4программы'!K114</f>
        <v>396</v>
      </c>
    </row>
    <row r="135" spans="1:9" ht="24">
      <c r="A135" s="34" t="s">
        <v>97</v>
      </c>
      <c r="B135" s="40">
        <v>726</v>
      </c>
      <c r="C135" s="40" t="s">
        <v>216</v>
      </c>
      <c r="D135" s="40" t="s">
        <v>217</v>
      </c>
      <c r="E135" s="40" t="s">
        <v>315</v>
      </c>
      <c r="F135" s="40"/>
      <c r="G135" s="3">
        <f>G136</f>
        <v>85</v>
      </c>
      <c r="H135" s="3">
        <f t="shared" ref="H135:I135" si="58">H136</f>
        <v>65</v>
      </c>
      <c r="I135" s="3">
        <f t="shared" si="58"/>
        <v>67</v>
      </c>
    </row>
    <row r="136" spans="1:9" ht="24.75">
      <c r="A136" s="4" t="s">
        <v>70</v>
      </c>
      <c r="B136" s="42">
        <v>726</v>
      </c>
      <c r="C136" s="42" t="s">
        <v>216</v>
      </c>
      <c r="D136" s="42" t="s">
        <v>217</v>
      </c>
      <c r="E136" s="42" t="s">
        <v>315</v>
      </c>
      <c r="F136" s="42">
        <v>244</v>
      </c>
      <c r="G136" s="6">
        <f>'4программы'!I118</f>
        <v>85</v>
      </c>
      <c r="H136" s="6">
        <f>'4программы'!J118</f>
        <v>65</v>
      </c>
      <c r="I136" s="6">
        <f>'4программы'!K118</f>
        <v>67</v>
      </c>
    </row>
    <row r="137" spans="1:9" ht="24">
      <c r="A137" s="34" t="s">
        <v>316</v>
      </c>
      <c r="B137" s="40">
        <v>726</v>
      </c>
      <c r="C137" s="40" t="s">
        <v>216</v>
      </c>
      <c r="D137" s="40" t="s">
        <v>217</v>
      </c>
      <c r="E137" s="40" t="s">
        <v>317</v>
      </c>
      <c r="F137" s="40"/>
      <c r="G137" s="3">
        <f>G138</f>
        <v>7</v>
      </c>
      <c r="H137" s="3">
        <f t="shared" ref="H137:I137" si="59">H138</f>
        <v>50</v>
      </c>
      <c r="I137" s="3">
        <f t="shared" si="59"/>
        <v>50</v>
      </c>
    </row>
    <row r="138" spans="1:9" ht="24.75">
      <c r="A138" s="4" t="s">
        <v>70</v>
      </c>
      <c r="B138" s="42">
        <v>726</v>
      </c>
      <c r="C138" s="42" t="s">
        <v>216</v>
      </c>
      <c r="D138" s="42" t="s">
        <v>217</v>
      </c>
      <c r="E138" s="42" t="s">
        <v>317</v>
      </c>
      <c r="F138" s="42">
        <v>244</v>
      </c>
      <c r="G138" s="6">
        <f>'4программы'!I122</f>
        <v>7</v>
      </c>
      <c r="H138" s="6">
        <f>'4программы'!J122</f>
        <v>50</v>
      </c>
      <c r="I138" s="6">
        <f>'4программы'!K122</f>
        <v>50</v>
      </c>
    </row>
    <row r="139" spans="1:9" ht="36.75">
      <c r="A139" s="7" t="s">
        <v>318</v>
      </c>
      <c r="B139" s="40">
        <v>726</v>
      </c>
      <c r="C139" s="40" t="s">
        <v>216</v>
      </c>
      <c r="D139" s="40" t="s">
        <v>217</v>
      </c>
      <c r="E139" s="40" t="s">
        <v>319</v>
      </c>
      <c r="F139" s="40"/>
      <c r="G139" s="28">
        <f>G140+G141+G142+G143+G144+G146</f>
        <v>13290.9</v>
      </c>
      <c r="H139" s="28">
        <f t="shared" ref="H139:I139" si="60">H140+H142+H143+H144+H146</f>
        <v>12132.5</v>
      </c>
      <c r="I139" s="28">
        <f t="shared" si="60"/>
        <v>12806.5</v>
      </c>
    </row>
    <row r="140" spans="1:9">
      <c r="A140" s="4" t="s">
        <v>103</v>
      </c>
      <c r="B140" s="42">
        <v>726</v>
      </c>
      <c r="C140" s="42" t="s">
        <v>216</v>
      </c>
      <c r="D140" s="42" t="s">
        <v>217</v>
      </c>
      <c r="E140" s="42" t="s">
        <v>319</v>
      </c>
      <c r="F140" s="42">
        <v>111</v>
      </c>
      <c r="G140" s="6">
        <f>'4программы'!I126</f>
        <v>8315</v>
      </c>
      <c r="H140" s="6">
        <f>'4программы'!J126</f>
        <v>8100</v>
      </c>
      <c r="I140" s="6">
        <f>'4программы'!K126</f>
        <v>8500</v>
      </c>
    </row>
    <row r="141" spans="1:9" ht="24.75">
      <c r="A141" s="61" t="s">
        <v>430</v>
      </c>
      <c r="B141" s="102">
        <v>726</v>
      </c>
      <c r="C141" s="102" t="s">
        <v>216</v>
      </c>
      <c r="D141" s="102" t="s">
        <v>217</v>
      </c>
      <c r="E141" s="102" t="s">
        <v>319</v>
      </c>
      <c r="F141" s="102" t="s">
        <v>429</v>
      </c>
      <c r="G141" s="101">
        <f>'4программы'!I127</f>
        <v>300</v>
      </c>
      <c r="H141" s="101"/>
      <c r="I141" s="101"/>
    </row>
    <row r="142" spans="1:9" ht="48.75">
      <c r="A142" s="4" t="s">
        <v>104</v>
      </c>
      <c r="B142" s="42">
        <v>726</v>
      </c>
      <c r="C142" s="42" t="s">
        <v>216</v>
      </c>
      <c r="D142" s="42" t="s">
        <v>217</v>
      </c>
      <c r="E142" s="42" t="s">
        <v>319</v>
      </c>
      <c r="F142" s="42">
        <v>119</v>
      </c>
      <c r="G142" s="6">
        <f>'4программы'!I128</f>
        <v>2501</v>
      </c>
      <c r="H142" s="6">
        <f>'4программы'!J128</f>
        <v>2446</v>
      </c>
      <c r="I142" s="6">
        <f>'4программы'!K128</f>
        <v>2570</v>
      </c>
    </row>
    <row r="143" spans="1:9" ht="24.75">
      <c r="A143" s="4" t="s">
        <v>70</v>
      </c>
      <c r="B143" s="42">
        <v>726</v>
      </c>
      <c r="C143" s="42" t="s">
        <v>216</v>
      </c>
      <c r="D143" s="42" t="s">
        <v>217</v>
      </c>
      <c r="E143" s="42" t="s">
        <v>319</v>
      </c>
      <c r="F143" s="42">
        <v>244</v>
      </c>
      <c r="G143" s="35">
        <f>'4программы'!I129</f>
        <v>2109.9</v>
      </c>
      <c r="H143" s="35">
        <f>'4программы'!J129</f>
        <v>1550</v>
      </c>
      <c r="I143" s="35">
        <f>'4программы'!K129</f>
        <v>1700</v>
      </c>
    </row>
    <row r="144" spans="1:9">
      <c r="A144" s="4" t="s">
        <v>105</v>
      </c>
      <c r="B144" s="115">
        <v>726</v>
      </c>
      <c r="C144" s="115" t="s">
        <v>216</v>
      </c>
      <c r="D144" s="115" t="s">
        <v>217</v>
      </c>
      <c r="E144" s="115" t="s">
        <v>319</v>
      </c>
      <c r="F144" s="115">
        <v>851</v>
      </c>
      <c r="G144" s="114">
        <f>'4программы'!I130</f>
        <v>30</v>
      </c>
      <c r="H144" s="114">
        <f>'4программы'!J130</f>
        <v>0</v>
      </c>
      <c r="I144" s="114">
        <f>'4программы'!K130</f>
        <v>0</v>
      </c>
    </row>
    <row r="145" spans="1:9">
      <c r="A145" s="4" t="s">
        <v>106</v>
      </c>
      <c r="B145" s="115"/>
      <c r="C145" s="115"/>
      <c r="D145" s="115"/>
      <c r="E145" s="115"/>
      <c r="F145" s="115"/>
      <c r="G145" s="114"/>
      <c r="H145" s="114"/>
      <c r="I145" s="114"/>
    </row>
    <row r="146" spans="1:9">
      <c r="A146" s="4" t="s">
        <v>107</v>
      </c>
      <c r="B146" s="42">
        <v>726</v>
      </c>
      <c r="C146" s="42" t="s">
        <v>216</v>
      </c>
      <c r="D146" s="42" t="s">
        <v>217</v>
      </c>
      <c r="E146" s="42" t="s">
        <v>319</v>
      </c>
      <c r="F146" s="42">
        <v>852</v>
      </c>
      <c r="G146" s="6">
        <f>'4программы'!I132</f>
        <v>35</v>
      </c>
      <c r="H146" s="6">
        <f>'4программы'!J132</f>
        <v>36.5</v>
      </c>
      <c r="I146" s="6">
        <f>'4программы'!K132</f>
        <v>36.5</v>
      </c>
    </row>
    <row r="147" spans="1:9" ht="24">
      <c r="A147" s="33" t="s">
        <v>108</v>
      </c>
      <c r="B147" s="40">
        <v>726</v>
      </c>
      <c r="C147" s="40" t="s">
        <v>216</v>
      </c>
      <c r="D147" s="40" t="s">
        <v>217</v>
      </c>
      <c r="E147" s="40" t="s">
        <v>320</v>
      </c>
      <c r="F147" s="40"/>
      <c r="G147" s="3">
        <f>G148</f>
        <v>30</v>
      </c>
      <c r="H147" s="3">
        <f t="shared" ref="H147:I147" si="61">H148</f>
        <v>350</v>
      </c>
      <c r="I147" s="3">
        <f t="shared" si="61"/>
        <v>150</v>
      </c>
    </row>
    <row r="148" spans="1:9" ht="24.75">
      <c r="A148" s="4" t="s">
        <v>70</v>
      </c>
      <c r="B148" s="42">
        <v>726</v>
      </c>
      <c r="C148" s="42" t="s">
        <v>216</v>
      </c>
      <c r="D148" s="42" t="s">
        <v>217</v>
      </c>
      <c r="E148" s="42" t="s">
        <v>320</v>
      </c>
      <c r="F148" s="42">
        <v>244</v>
      </c>
      <c r="G148" s="6">
        <f>'4программы'!I136</f>
        <v>30</v>
      </c>
      <c r="H148" s="6">
        <f>'4программы'!J136</f>
        <v>350</v>
      </c>
      <c r="I148" s="6">
        <f>'4программы'!K136</f>
        <v>150</v>
      </c>
    </row>
    <row r="149" spans="1:9" ht="14.25" customHeight="1">
      <c r="A149" s="7" t="s">
        <v>110</v>
      </c>
      <c r="B149" s="40">
        <v>726</v>
      </c>
      <c r="C149" s="40" t="s">
        <v>216</v>
      </c>
      <c r="D149" s="40" t="s">
        <v>217</v>
      </c>
      <c r="E149" s="40" t="s">
        <v>321</v>
      </c>
      <c r="F149" s="40"/>
      <c r="G149" s="3">
        <f>G150</f>
        <v>24.5</v>
      </c>
      <c r="H149" s="3">
        <f t="shared" ref="H149:I149" si="62">H150</f>
        <v>20</v>
      </c>
      <c r="I149" s="3">
        <f t="shared" si="62"/>
        <v>20</v>
      </c>
    </row>
    <row r="150" spans="1:9" ht="24.75">
      <c r="A150" s="4" t="s">
        <v>70</v>
      </c>
      <c r="B150" s="42">
        <v>726</v>
      </c>
      <c r="C150" s="42" t="s">
        <v>216</v>
      </c>
      <c r="D150" s="42" t="s">
        <v>217</v>
      </c>
      <c r="E150" s="42" t="s">
        <v>321</v>
      </c>
      <c r="F150" s="42">
        <v>244</v>
      </c>
      <c r="G150" s="6">
        <f>'4программы'!I140</f>
        <v>24.5</v>
      </c>
      <c r="H150" s="6">
        <f>'4программы'!J140</f>
        <v>20</v>
      </c>
      <c r="I150" s="6">
        <f>'4программы'!K140</f>
        <v>20</v>
      </c>
    </row>
    <row r="151" spans="1:9" ht="24.75">
      <c r="A151" s="7" t="s">
        <v>322</v>
      </c>
      <c r="B151" s="40">
        <v>726</v>
      </c>
      <c r="C151" s="40" t="s">
        <v>216</v>
      </c>
      <c r="D151" s="40" t="s">
        <v>217</v>
      </c>
      <c r="E151" s="40" t="s">
        <v>323</v>
      </c>
      <c r="F151" s="41"/>
      <c r="G151" s="3">
        <f>G152</f>
        <v>15</v>
      </c>
      <c r="H151" s="3">
        <f t="shared" ref="H151:I151" si="63">H152</f>
        <v>60</v>
      </c>
      <c r="I151" s="3">
        <f t="shared" si="63"/>
        <v>30</v>
      </c>
    </row>
    <row r="152" spans="1:9" ht="24.75">
      <c r="A152" s="4" t="s">
        <v>70</v>
      </c>
      <c r="B152" s="42">
        <v>726</v>
      </c>
      <c r="C152" s="42" t="s">
        <v>216</v>
      </c>
      <c r="D152" s="42" t="s">
        <v>217</v>
      </c>
      <c r="E152" s="42" t="s">
        <v>323</v>
      </c>
      <c r="F152" s="42">
        <v>244</v>
      </c>
      <c r="G152" s="6">
        <f>'4программы'!I144</f>
        <v>15</v>
      </c>
      <c r="H152" s="6">
        <f>'4программы'!J144</f>
        <v>60</v>
      </c>
      <c r="I152" s="6">
        <f>'4программы'!K144</f>
        <v>30</v>
      </c>
    </row>
    <row r="153" spans="1:9">
      <c r="A153" s="7" t="s">
        <v>328</v>
      </c>
      <c r="B153" s="40">
        <v>726</v>
      </c>
      <c r="C153" s="41" t="s">
        <v>216</v>
      </c>
      <c r="D153" s="41" t="s">
        <v>217</v>
      </c>
      <c r="E153" s="41" t="s">
        <v>329</v>
      </c>
      <c r="F153" s="41"/>
      <c r="G153" s="29">
        <f>G154</f>
        <v>30</v>
      </c>
      <c r="H153" s="29">
        <f t="shared" ref="H153:I153" si="64">H154</f>
        <v>130.30000000000001</v>
      </c>
      <c r="I153" s="29">
        <f t="shared" si="64"/>
        <v>110.8</v>
      </c>
    </row>
    <row r="154" spans="1:9" ht="24.75">
      <c r="A154" s="4" t="s">
        <v>70</v>
      </c>
      <c r="B154" s="42">
        <v>726</v>
      </c>
      <c r="C154" s="42" t="s">
        <v>216</v>
      </c>
      <c r="D154" s="42" t="s">
        <v>217</v>
      </c>
      <c r="E154" s="43" t="s">
        <v>329</v>
      </c>
      <c r="F154" s="42">
        <v>244</v>
      </c>
      <c r="G154" s="6">
        <f>'4программы'!I148</f>
        <v>30</v>
      </c>
      <c r="H154" s="6">
        <f>'4программы'!J148</f>
        <v>130.30000000000001</v>
      </c>
      <c r="I154" s="6">
        <f>'4программы'!K148</f>
        <v>110.8</v>
      </c>
    </row>
    <row r="155" spans="1:9" ht="48.75">
      <c r="A155" s="7" t="s">
        <v>324</v>
      </c>
      <c r="B155" s="40">
        <v>726</v>
      </c>
      <c r="C155" s="40" t="s">
        <v>216</v>
      </c>
      <c r="D155" s="40" t="s">
        <v>217</v>
      </c>
      <c r="E155" s="40" t="s">
        <v>325</v>
      </c>
      <c r="F155" s="40"/>
      <c r="G155" s="3">
        <f>G156</f>
        <v>1189.9000000000001</v>
      </c>
      <c r="H155" s="3">
        <f t="shared" ref="H155:I155" si="65">H156</f>
        <v>0</v>
      </c>
      <c r="I155" s="3">
        <f t="shared" si="65"/>
        <v>0</v>
      </c>
    </row>
    <row r="156" spans="1:9" ht="24.75">
      <c r="A156" s="4" t="s">
        <v>70</v>
      </c>
      <c r="B156" s="42">
        <v>726</v>
      </c>
      <c r="C156" s="42" t="s">
        <v>216</v>
      </c>
      <c r="D156" s="42" t="s">
        <v>217</v>
      </c>
      <c r="E156" s="42" t="s">
        <v>325</v>
      </c>
      <c r="F156" s="42">
        <v>244</v>
      </c>
      <c r="G156" s="6">
        <f>'4программы'!I152</f>
        <v>1189.9000000000001</v>
      </c>
      <c r="H156" s="6">
        <f>'4программы'!J152</f>
        <v>0</v>
      </c>
      <c r="I156" s="6">
        <f>'4программы'!K152</f>
        <v>0</v>
      </c>
    </row>
    <row r="157" spans="1:9" ht="46.5" customHeight="1">
      <c r="A157" s="7" t="s">
        <v>326</v>
      </c>
      <c r="B157" s="40">
        <v>726</v>
      </c>
      <c r="C157" s="40" t="s">
        <v>216</v>
      </c>
      <c r="D157" s="40" t="s">
        <v>217</v>
      </c>
      <c r="E157" s="40" t="s">
        <v>327</v>
      </c>
      <c r="F157" s="40"/>
      <c r="G157" s="3">
        <f>G158</f>
        <v>310</v>
      </c>
      <c r="H157" s="3">
        <f t="shared" ref="H157:I157" si="66">H158</f>
        <v>0</v>
      </c>
      <c r="I157" s="3">
        <f t="shared" si="66"/>
        <v>0</v>
      </c>
    </row>
    <row r="158" spans="1:9" ht="24.75">
      <c r="A158" s="4" t="s">
        <v>70</v>
      </c>
      <c r="B158" s="42">
        <v>726</v>
      </c>
      <c r="C158" s="42" t="s">
        <v>216</v>
      </c>
      <c r="D158" s="42" t="s">
        <v>217</v>
      </c>
      <c r="E158" s="42" t="s">
        <v>327</v>
      </c>
      <c r="F158" s="42">
        <v>244</v>
      </c>
      <c r="G158" s="6">
        <f>'4программы'!I155</f>
        <v>310</v>
      </c>
      <c r="H158" s="6">
        <f>'4программы'!J155</f>
        <v>0</v>
      </c>
      <c r="I158" s="6">
        <f>'4программы'!K155</f>
        <v>0</v>
      </c>
    </row>
    <row r="159" spans="1:9" ht="49.5" customHeight="1">
      <c r="A159" s="1" t="s">
        <v>375</v>
      </c>
      <c r="B159" s="40">
        <v>726</v>
      </c>
      <c r="C159" s="40" t="s">
        <v>216</v>
      </c>
      <c r="D159" s="40" t="s">
        <v>217</v>
      </c>
      <c r="E159" s="40" t="s">
        <v>330</v>
      </c>
      <c r="F159" s="42"/>
      <c r="G159" s="3">
        <f>G160</f>
        <v>1750</v>
      </c>
      <c r="H159" s="3">
        <f t="shared" ref="H159:I161" si="67">H160</f>
        <v>1734</v>
      </c>
      <c r="I159" s="3">
        <f t="shared" si="67"/>
        <v>1807.3</v>
      </c>
    </row>
    <row r="160" spans="1:9" ht="72" customHeight="1">
      <c r="A160" s="1" t="s">
        <v>408</v>
      </c>
      <c r="B160" s="40">
        <v>726</v>
      </c>
      <c r="C160" s="40" t="s">
        <v>216</v>
      </c>
      <c r="D160" s="40" t="s">
        <v>217</v>
      </c>
      <c r="E160" s="40" t="s">
        <v>331</v>
      </c>
      <c r="F160" s="42"/>
      <c r="G160" s="3">
        <f>G161</f>
        <v>1750</v>
      </c>
      <c r="H160" s="3">
        <f t="shared" si="67"/>
        <v>1734</v>
      </c>
      <c r="I160" s="3">
        <f t="shared" si="67"/>
        <v>1807.3</v>
      </c>
    </row>
    <row r="161" spans="1:9" ht="36.75">
      <c r="A161" s="1" t="s">
        <v>10</v>
      </c>
      <c r="B161" s="40">
        <v>726</v>
      </c>
      <c r="C161" s="40" t="s">
        <v>216</v>
      </c>
      <c r="D161" s="40" t="s">
        <v>217</v>
      </c>
      <c r="E161" s="40" t="s">
        <v>332</v>
      </c>
      <c r="F161" s="42"/>
      <c r="G161" s="3">
        <f>G162</f>
        <v>1750</v>
      </c>
      <c r="H161" s="3">
        <f t="shared" si="67"/>
        <v>1734</v>
      </c>
      <c r="I161" s="3">
        <f t="shared" si="67"/>
        <v>1807.3</v>
      </c>
    </row>
    <row r="162" spans="1:9">
      <c r="A162" s="7" t="s">
        <v>12</v>
      </c>
      <c r="B162" s="40">
        <v>726</v>
      </c>
      <c r="C162" s="41" t="s">
        <v>216</v>
      </c>
      <c r="D162" s="41" t="s">
        <v>358</v>
      </c>
      <c r="E162" s="41" t="s">
        <v>333</v>
      </c>
      <c r="F162" s="41"/>
      <c r="G162" s="29">
        <f>G163+G164</f>
        <v>1750</v>
      </c>
      <c r="H162" s="29">
        <f t="shared" ref="H162:I162" si="68">H163+H164</f>
        <v>1734</v>
      </c>
      <c r="I162" s="29">
        <f t="shared" si="68"/>
        <v>1807.3</v>
      </c>
    </row>
    <row r="163" spans="1:9" ht="24.75">
      <c r="A163" s="4" t="s">
        <v>70</v>
      </c>
      <c r="B163" s="42">
        <v>726</v>
      </c>
      <c r="C163" s="42" t="s">
        <v>216</v>
      </c>
      <c r="D163" s="42" t="s">
        <v>217</v>
      </c>
      <c r="E163" s="42" t="s">
        <v>333</v>
      </c>
      <c r="F163" s="42">
        <v>244</v>
      </c>
      <c r="G163" s="6">
        <f>'4программы'!I14</f>
        <v>195</v>
      </c>
      <c r="H163" s="6">
        <f>'4программы'!J14</f>
        <v>171</v>
      </c>
      <c r="I163" s="6">
        <f>'4программы'!K14</f>
        <v>181.8</v>
      </c>
    </row>
    <row r="164" spans="1:9">
      <c r="A164" s="4" t="s">
        <v>17</v>
      </c>
      <c r="B164" s="42">
        <v>726</v>
      </c>
      <c r="C164" s="42" t="s">
        <v>216</v>
      </c>
      <c r="D164" s="42" t="s">
        <v>217</v>
      </c>
      <c r="E164" s="42" t="s">
        <v>333</v>
      </c>
      <c r="F164" s="42">
        <v>247</v>
      </c>
      <c r="G164" s="6">
        <f>'4программы'!I15</f>
        <v>1555</v>
      </c>
      <c r="H164" s="6">
        <f>'4программы'!J15</f>
        <v>1563</v>
      </c>
      <c r="I164" s="6">
        <f>'4программы'!K15</f>
        <v>1625.5</v>
      </c>
    </row>
    <row r="165" spans="1:9" ht="60.75">
      <c r="A165" s="95" t="s">
        <v>409</v>
      </c>
      <c r="B165" s="40">
        <v>726</v>
      </c>
      <c r="C165" s="40" t="s">
        <v>216</v>
      </c>
      <c r="D165" s="40" t="s">
        <v>217</v>
      </c>
      <c r="E165" s="40" t="s">
        <v>334</v>
      </c>
      <c r="F165" s="42"/>
      <c r="G165" s="3">
        <f>G166</f>
        <v>111746.5</v>
      </c>
      <c r="H165" s="3">
        <f t="shared" ref="H165:I165" si="69">H166</f>
        <v>6454.1</v>
      </c>
      <c r="I165" s="3">
        <f t="shared" si="69"/>
        <v>5702.9</v>
      </c>
    </row>
    <row r="166" spans="1:9" ht="66" customHeight="1">
      <c r="A166" s="95" t="s">
        <v>410</v>
      </c>
      <c r="B166" s="40">
        <v>726</v>
      </c>
      <c r="C166" s="40" t="s">
        <v>216</v>
      </c>
      <c r="D166" s="40" t="s">
        <v>217</v>
      </c>
      <c r="E166" s="41" t="s">
        <v>335</v>
      </c>
      <c r="F166" s="40"/>
      <c r="G166" s="3">
        <f>G167+G169+G172+G174+G176</f>
        <v>111746.5</v>
      </c>
      <c r="H166" s="3">
        <f t="shared" ref="H166:I166" si="70">H167+H169+H172</f>
        <v>6454.1</v>
      </c>
      <c r="I166" s="3">
        <f t="shared" si="70"/>
        <v>5702.9</v>
      </c>
    </row>
    <row r="167" spans="1:9" ht="24.75">
      <c r="A167" s="12" t="s">
        <v>336</v>
      </c>
      <c r="B167" s="42">
        <v>726</v>
      </c>
      <c r="C167" s="42" t="s">
        <v>216</v>
      </c>
      <c r="D167" s="42" t="s">
        <v>217</v>
      </c>
      <c r="E167" s="43" t="s">
        <v>337</v>
      </c>
      <c r="F167" s="42"/>
      <c r="G167" s="6">
        <f>G168</f>
        <v>2821</v>
      </c>
      <c r="H167" s="6">
        <f t="shared" ref="H167:I167" si="71">H168</f>
        <v>2650</v>
      </c>
      <c r="I167" s="6">
        <f t="shared" si="71"/>
        <v>2750</v>
      </c>
    </row>
    <row r="168" spans="1:9" ht="24.75">
      <c r="A168" s="4" t="s">
        <v>70</v>
      </c>
      <c r="B168" s="42">
        <v>726</v>
      </c>
      <c r="C168" s="42" t="s">
        <v>216</v>
      </c>
      <c r="D168" s="42" t="s">
        <v>217</v>
      </c>
      <c r="E168" s="43" t="s">
        <v>337</v>
      </c>
      <c r="F168" s="42">
        <v>244</v>
      </c>
      <c r="G168" s="6">
        <f>'4программы'!I237</f>
        <v>2821</v>
      </c>
      <c r="H168" s="6">
        <f>'4программы'!J237</f>
        <v>2650</v>
      </c>
      <c r="I168" s="6">
        <f>'4программы'!K237</f>
        <v>2750</v>
      </c>
    </row>
    <row r="169" spans="1:9" ht="36.75">
      <c r="A169" s="12" t="s">
        <v>172</v>
      </c>
      <c r="B169" s="42">
        <v>726</v>
      </c>
      <c r="C169" s="42" t="s">
        <v>216</v>
      </c>
      <c r="D169" s="42" t="s">
        <v>217</v>
      </c>
      <c r="E169" s="43" t="s">
        <v>338</v>
      </c>
      <c r="F169" s="42"/>
      <c r="G169" s="6">
        <f>G170+G171</f>
        <v>8465.4</v>
      </c>
      <c r="H169" s="6">
        <f t="shared" ref="H169:I169" si="72">H170+H171</f>
        <v>3804.1000000000004</v>
      </c>
      <c r="I169" s="6">
        <f t="shared" si="72"/>
        <v>2952.8999999999996</v>
      </c>
    </row>
    <row r="170" spans="1:9" ht="24.75">
      <c r="A170" s="4" t="s">
        <v>70</v>
      </c>
      <c r="B170" s="42">
        <v>726</v>
      </c>
      <c r="C170" s="42" t="s">
        <v>216</v>
      </c>
      <c r="D170" s="42" t="s">
        <v>217</v>
      </c>
      <c r="E170" s="43" t="s">
        <v>338</v>
      </c>
      <c r="F170" s="42">
        <v>244</v>
      </c>
      <c r="G170" s="6">
        <f>'4программы'!I241</f>
        <v>8215.4</v>
      </c>
      <c r="H170" s="6">
        <f>'4программы'!J241</f>
        <v>3554.1000000000004</v>
      </c>
      <c r="I170" s="6">
        <f>'4программы'!K241</f>
        <v>2702.8999999999996</v>
      </c>
    </row>
    <row r="171" spans="1:9">
      <c r="A171" s="4" t="s">
        <v>17</v>
      </c>
      <c r="B171" s="42">
        <v>726</v>
      </c>
      <c r="C171" s="42" t="s">
        <v>216</v>
      </c>
      <c r="D171" s="42" t="s">
        <v>217</v>
      </c>
      <c r="E171" s="43" t="s">
        <v>338</v>
      </c>
      <c r="F171" s="42">
        <v>247</v>
      </c>
      <c r="G171" s="6">
        <f>'4программы'!I242</f>
        <v>250</v>
      </c>
      <c r="H171" s="6">
        <f>'4программы'!J242</f>
        <v>250</v>
      </c>
      <c r="I171" s="6">
        <f>'4программы'!K242</f>
        <v>250</v>
      </c>
    </row>
    <row r="172" spans="1:9" ht="36.75">
      <c r="A172" s="12" t="s">
        <v>172</v>
      </c>
      <c r="B172" s="42">
        <v>726</v>
      </c>
      <c r="C172" s="42" t="s">
        <v>216</v>
      </c>
      <c r="D172" s="42" t="s">
        <v>217</v>
      </c>
      <c r="E172" s="43" t="s">
        <v>339</v>
      </c>
      <c r="F172" s="42"/>
      <c r="G172" s="6">
        <f>SUM(G173)</f>
        <v>11051.5</v>
      </c>
      <c r="H172" s="6">
        <f t="shared" ref="H172:I172" si="73">SUM(H173)</f>
        <v>0</v>
      </c>
      <c r="I172" s="6">
        <f t="shared" si="73"/>
        <v>0</v>
      </c>
    </row>
    <row r="173" spans="1:9" ht="24.75">
      <c r="A173" s="4" t="s">
        <v>70</v>
      </c>
      <c r="B173" s="42">
        <v>726</v>
      </c>
      <c r="C173" s="42" t="s">
        <v>216</v>
      </c>
      <c r="D173" s="42" t="s">
        <v>217</v>
      </c>
      <c r="E173" s="42" t="s">
        <v>339</v>
      </c>
      <c r="F173" s="42">
        <v>244</v>
      </c>
      <c r="G173" s="6">
        <f>'4программы'!I250</f>
        <v>11051.5</v>
      </c>
      <c r="H173" s="6">
        <f>'4программы'!J250</f>
        <v>0</v>
      </c>
      <c r="I173" s="6">
        <f>'4программы'!K250</f>
        <v>0</v>
      </c>
    </row>
    <row r="174" spans="1:9" ht="24.75">
      <c r="A174" s="87" t="s">
        <v>370</v>
      </c>
      <c r="B174" s="82" t="s">
        <v>359</v>
      </c>
      <c r="C174" s="40" t="s">
        <v>216</v>
      </c>
      <c r="D174" s="40" t="s">
        <v>217</v>
      </c>
      <c r="E174" s="40"/>
      <c r="F174" s="40"/>
      <c r="G174" s="81">
        <f>G175</f>
        <v>4758.5</v>
      </c>
      <c r="H174" s="81">
        <f t="shared" ref="H174:I174" si="74">H175</f>
        <v>0</v>
      </c>
      <c r="I174" s="81">
        <f t="shared" si="74"/>
        <v>0</v>
      </c>
    </row>
    <row r="175" spans="1:9" ht="24.75">
      <c r="A175" s="84" t="s">
        <v>366</v>
      </c>
      <c r="B175" s="82" t="s">
        <v>359</v>
      </c>
      <c r="C175" s="82" t="s">
        <v>216</v>
      </c>
      <c r="D175" s="89" t="s">
        <v>217</v>
      </c>
      <c r="E175" s="82" t="s">
        <v>338</v>
      </c>
      <c r="F175" s="82" t="s">
        <v>365</v>
      </c>
      <c r="G175" s="81">
        <f>'4программы'!I244</f>
        <v>4758.5</v>
      </c>
      <c r="H175" s="81">
        <f>'4программы'!J244</f>
        <v>0</v>
      </c>
      <c r="I175" s="81">
        <f>'4программы'!K244</f>
        <v>0</v>
      </c>
    </row>
    <row r="176" spans="1:9" ht="60.75">
      <c r="A176" s="87" t="s">
        <v>373</v>
      </c>
      <c r="B176" s="89" t="s">
        <v>359</v>
      </c>
      <c r="C176" s="40" t="s">
        <v>216</v>
      </c>
      <c r="D176" s="40" t="s">
        <v>217</v>
      </c>
      <c r="E176" s="89"/>
      <c r="F176" s="89"/>
      <c r="G176" s="88">
        <f>SUM(G177)</f>
        <v>84650.1</v>
      </c>
      <c r="H176" s="88"/>
      <c r="I176" s="88"/>
    </row>
    <row r="177" spans="1:9" ht="24.75">
      <c r="A177" s="84" t="s">
        <v>366</v>
      </c>
      <c r="B177" s="89" t="s">
        <v>359</v>
      </c>
      <c r="C177" s="89" t="s">
        <v>216</v>
      </c>
      <c r="D177" s="89" t="s">
        <v>217</v>
      </c>
      <c r="E177" s="90" t="s">
        <v>371</v>
      </c>
      <c r="F177" s="89" t="s">
        <v>365</v>
      </c>
      <c r="G177" s="88">
        <f>'4программы'!I246</f>
        <v>84650.1</v>
      </c>
      <c r="H177" s="88"/>
      <c r="I177" s="88"/>
    </row>
    <row r="178" spans="1:9" ht="24.75">
      <c r="A178" s="1" t="s">
        <v>132</v>
      </c>
      <c r="B178" s="40">
        <v>726</v>
      </c>
      <c r="C178" s="40" t="s">
        <v>231</v>
      </c>
      <c r="D178" s="40"/>
      <c r="E178" s="40"/>
      <c r="F178" s="40"/>
      <c r="G178" s="28">
        <f>G179</f>
        <v>6669.7</v>
      </c>
      <c r="H178" s="28">
        <f t="shared" ref="H178:I178" si="75">H179</f>
        <v>6937.2</v>
      </c>
      <c r="I178" s="28">
        <f t="shared" si="75"/>
        <v>6996.9000000000005</v>
      </c>
    </row>
    <row r="179" spans="1:9">
      <c r="A179" s="25" t="s">
        <v>133</v>
      </c>
      <c r="B179" s="40">
        <v>726</v>
      </c>
      <c r="C179" s="40" t="s">
        <v>231</v>
      </c>
      <c r="D179" s="40" t="s">
        <v>218</v>
      </c>
      <c r="E179" s="42"/>
      <c r="F179" s="42"/>
      <c r="G179" s="3">
        <f>G180+G187</f>
        <v>6669.7</v>
      </c>
      <c r="H179" s="3">
        <f t="shared" ref="H179:I179" si="76">H180+H187</f>
        <v>6937.2</v>
      </c>
      <c r="I179" s="3">
        <f t="shared" si="76"/>
        <v>6996.9000000000005</v>
      </c>
    </row>
    <row r="180" spans="1:9" ht="60.75" customHeight="1">
      <c r="A180" s="1" t="s">
        <v>411</v>
      </c>
      <c r="B180" s="40">
        <v>726</v>
      </c>
      <c r="C180" s="40" t="s">
        <v>231</v>
      </c>
      <c r="D180" s="40" t="s">
        <v>218</v>
      </c>
      <c r="E180" s="40" t="s">
        <v>340</v>
      </c>
      <c r="F180" s="42"/>
      <c r="G180" s="3">
        <f>G181</f>
        <v>1673.2</v>
      </c>
      <c r="H180" s="3">
        <f t="shared" ref="H180:I180" si="77">H181</f>
        <v>1668</v>
      </c>
      <c r="I180" s="3">
        <f t="shared" si="77"/>
        <v>1674.3</v>
      </c>
    </row>
    <row r="181" spans="1:9">
      <c r="A181" s="33" t="s">
        <v>341</v>
      </c>
      <c r="B181" s="40">
        <v>726</v>
      </c>
      <c r="C181" s="40" t="s">
        <v>231</v>
      </c>
      <c r="D181" s="40" t="s">
        <v>218</v>
      </c>
      <c r="E181" s="40" t="s">
        <v>342</v>
      </c>
      <c r="F181" s="40"/>
      <c r="G181" s="3">
        <f>G182+G185</f>
        <v>1673.2</v>
      </c>
      <c r="H181" s="3">
        <f t="shared" ref="H181:I181" si="78">H182+H185</f>
        <v>1668</v>
      </c>
      <c r="I181" s="3">
        <f t="shared" si="78"/>
        <v>1674.3</v>
      </c>
    </row>
    <row r="182" spans="1:9" ht="36" customHeight="1">
      <c r="A182" s="12" t="s">
        <v>130</v>
      </c>
      <c r="B182" s="43">
        <v>726</v>
      </c>
      <c r="C182" s="43" t="s">
        <v>231</v>
      </c>
      <c r="D182" s="43" t="s">
        <v>218</v>
      </c>
      <c r="E182" s="43" t="s">
        <v>343</v>
      </c>
      <c r="F182" s="43"/>
      <c r="G182" s="32">
        <f>G183+G184</f>
        <v>214.7</v>
      </c>
      <c r="H182" s="32">
        <f t="shared" ref="H182:I182" si="79">H183+H184</f>
        <v>209.5</v>
      </c>
      <c r="I182" s="32">
        <f t="shared" si="79"/>
        <v>215.8</v>
      </c>
    </row>
    <row r="183" spans="1:9" ht="24.75">
      <c r="A183" s="4" t="s">
        <v>70</v>
      </c>
      <c r="B183" s="42">
        <v>726</v>
      </c>
      <c r="C183" s="42" t="s">
        <v>231</v>
      </c>
      <c r="D183" s="42" t="s">
        <v>218</v>
      </c>
      <c r="E183" s="42" t="s">
        <v>343</v>
      </c>
      <c r="F183" s="42">
        <v>244</v>
      </c>
      <c r="G183" s="6">
        <f>'4программы'!I177</f>
        <v>11.7</v>
      </c>
      <c r="H183" s="6">
        <f>'4программы'!J177</f>
        <v>53.2</v>
      </c>
      <c r="I183" s="6">
        <f>'4программы'!K177</f>
        <v>53.2</v>
      </c>
    </row>
    <row r="184" spans="1:9">
      <c r="A184" s="4" t="s">
        <v>17</v>
      </c>
      <c r="B184" s="42">
        <v>726</v>
      </c>
      <c r="C184" s="42" t="s">
        <v>231</v>
      </c>
      <c r="D184" s="42" t="s">
        <v>218</v>
      </c>
      <c r="E184" s="42" t="s">
        <v>343</v>
      </c>
      <c r="F184" s="42">
        <v>247</v>
      </c>
      <c r="G184" s="6">
        <f>'4программы'!I178</f>
        <v>203</v>
      </c>
      <c r="H184" s="6">
        <f>'4программы'!J178</f>
        <v>156.30000000000001</v>
      </c>
      <c r="I184" s="6">
        <f>'4программы'!K178</f>
        <v>162.6</v>
      </c>
    </row>
    <row r="185" spans="1:9" ht="60.75">
      <c r="A185" s="12" t="s">
        <v>134</v>
      </c>
      <c r="B185" s="43">
        <v>726</v>
      </c>
      <c r="C185" s="43" t="s">
        <v>231</v>
      </c>
      <c r="D185" s="43" t="s">
        <v>218</v>
      </c>
      <c r="E185" s="43" t="s">
        <v>344</v>
      </c>
      <c r="F185" s="43"/>
      <c r="G185" s="32">
        <f>G186</f>
        <v>1458.5</v>
      </c>
      <c r="H185" s="32">
        <f t="shared" ref="H185:I185" si="80">H186</f>
        <v>1458.5</v>
      </c>
      <c r="I185" s="32">
        <f t="shared" si="80"/>
        <v>1458.5</v>
      </c>
    </row>
    <row r="186" spans="1:9">
      <c r="A186" s="4" t="s">
        <v>56</v>
      </c>
      <c r="B186" s="42">
        <v>726</v>
      </c>
      <c r="C186" s="42" t="s">
        <v>231</v>
      </c>
      <c r="D186" s="42" t="s">
        <v>218</v>
      </c>
      <c r="E186" s="42" t="s">
        <v>344</v>
      </c>
      <c r="F186" s="42">
        <v>540</v>
      </c>
      <c r="G186" s="6">
        <f>'4программы'!I182</f>
        <v>1458.5</v>
      </c>
      <c r="H186" s="6">
        <f>'4программы'!J182</f>
        <v>1458.5</v>
      </c>
      <c r="I186" s="6">
        <f>'4программы'!K182</f>
        <v>1458.5</v>
      </c>
    </row>
    <row r="187" spans="1:9" ht="70.5" customHeight="1">
      <c r="A187" s="1" t="s">
        <v>412</v>
      </c>
      <c r="B187" s="40">
        <v>726</v>
      </c>
      <c r="C187" s="40" t="s">
        <v>231</v>
      </c>
      <c r="D187" s="40" t="s">
        <v>218</v>
      </c>
      <c r="E187" s="40" t="s">
        <v>345</v>
      </c>
      <c r="F187" s="46"/>
      <c r="G187" s="2">
        <f>G188</f>
        <v>4996.5</v>
      </c>
      <c r="H187" s="2">
        <f t="shared" ref="H187:I187" si="81">H188</f>
        <v>5269.2</v>
      </c>
      <c r="I187" s="2">
        <f t="shared" si="81"/>
        <v>5322.6</v>
      </c>
    </row>
    <row r="188" spans="1:9">
      <c r="A188" s="1" t="s">
        <v>137</v>
      </c>
      <c r="B188" s="40">
        <v>726</v>
      </c>
      <c r="C188" s="40" t="s">
        <v>231</v>
      </c>
      <c r="D188" s="40" t="s">
        <v>218</v>
      </c>
      <c r="E188" s="40" t="s">
        <v>346</v>
      </c>
      <c r="F188" s="40"/>
      <c r="G188" s="3">
        <f>G189+G194+G197</f>
        <v>4996.5</v>
      </c>
      <c r="H188" s="3">
        <f t="shared" ref="H188:I188" si="82">H189+H194+H197</f>
        <v>5269.2</v>
      </c>
      <c r="I188" s="3">
        <f t="shared" si="82"/>
        <v>5322.6</v>
      </c>
    </row>
    <row r="189" spans="1:9" ht="24.75">
      <c r="A189" s="12" t="s">
        <v>139</v>
      </c>
      <c r="B189" s="43">
        <v>726</v>
      </c>
      <c r="C189" s="43" t="s">
        <v>231</v>
      </c>
      <c r="D189" s="43" t="s">
        <v>218</v>
      </c>
      <c r="E189" s="43" t="s">
        <v>347</v>
      </c>
      <c r="F189" s="43"/>
      <c r="G189" s="32">
        <f>SUM(G190:G193)</f>
        <v>1113</v>
      </c>
      <c r="H189" s="32">
        <f t="shared" ref="H189:I189" si="83">SUM(H190:H193)</f>
        <v>1375.2</v>
      </c>
      <c r="I189" s="32">
        <f t="shared" si="83"/>
        <v>1426.5</v>
      </c>
    </row>
    <row r="190" spans="1:9" ht="36.75">
      <c r="A190" s="4" t="s">
        <v>141</v>
      </c>
      <c r="B190" s="42">
        <v>726</v>
      </c>
      <c r="C190" s="42" t="s">
        <v>231</v>
      </c>
      <c r="D190" s="42" t="s">
        <v>218</v>
      </c>
      <c r="E190" s="42" t="s">
        <v>347</v>
      </c>
      <c r="F190" s="42">
        <v>243</v>
      </c>
      <c r="G190" s="6">
        <f>'4программы'!I188</f>
        <v>0</v>
      </c>
      <c r="H190" s="6">
        <f>'4программы'!J188</f>
        <v>0</v>
      </c>
      <c r="I190" s="6">
        <f>'4программы'!K188</f>
        <v>0</v>
      </c>
    </row>
    <row r="191" spans="1:9" ht="36.75">
      <c r="A191" s="4" t="s">
        <v>16</v>
      </c>
      <c r="B191" s="42">
        <v>726</v>
      </c>
      <c r="C191" s="42" t="s">
        <v>231</v>
      </c>
      <c r="D191" s="42" t="s">
        <v>218</v>
      </c>
      <c r="E191" s="42" t="s">
        <v>347</v>
      </c>
      <c r="F191" s="42">
        <v>244</v>
      </c>
      <c r="G191" s="6">
        <f>'4программы'!I189</f>
        <v>60</v>
      </c>
      <c r="H191" s="6">
        <f>'4программы'!J189</f>
        <v>214.2</v>
      </c>
      <c r="I191" s="6">
        <f>'4программы'!K189</f>
        <v>222.5</v>
      </c>
    </row>
    <row r="192" spans="1:9">
      <c r="A192" s="4" t="s">
        <v>17</v>
      </c>
      <c r="B192" s="42">
        <v>726</v>
      </c>
      <c r="C192" s="42" t="s">
        <v>231</v>
      </c>
      <c r="D192" s="42" t="s">
        <v>218</v>
      </c>
      <c r="E192" s="42" t="s">
        <v>347</v>
      </c>
      <c r="F192" s="42">
        <v>247</v>
      </c>
      <c r="G192" s="6">
        <f>'4программы'!I190</f>
        <v>1003</v>
      </c>
      <c r="H192" s="6">
        <f>'4программы'!J190</f>
        <v>1088</v>
      </c>
      <c r="I192" s="6">
        <f>'4программы'!K190</f>
        <v>1131</v>
      </c>
    </row>
    <row r="193" spans="1:9" ht="24.75">
      <c r="A193" s="4" t="s">
        <v>362</v>
      </c>
      <c r="B193" s="52">
        <v>726</v>
      </c>
      <c r="C193" s="42" t="s">
        <v>231</v>
      </c>
      <c r="D193" s="42" t="s">
        <v>218</v>
      </c>
      <c r="E193" s="52" t="s">
        <v>347</v>
      </c>
      <c r="F193" s="52">
        <v>851</v>
      </c>
      <c r="G193" s="53">
        <f>'4программы'!I191</f>
        <v>50</v>
      </c>
      <c r="H193" s="53">
        <f>'4программы'!J191</f>
        <v>73</v>
      </c>
      <c r="I193" s="53">
        <f>'4программы'!K191</f>
        <v>73</v>
      </c>
    </row>
    <row r="194" spans="1:9" ht="15" customHeight="1">
      <c r="A194" s="12" t="s">
        <v>142</v>
      </c>
      <c r="B194" s="43">
        <v>726</v>
      </c>
      <c r="C194" s="43" t="s">
        <v>231</v>
      </c>
      <c r="D194" s="43" t="s">
        <v>218</v>
      </c>
      <c r="E194" s="43" t="s">
        <v>348</v>
      </c>
      <c r="F194" s="43"/>
      <c r="G194" s="32">
        <f>G195+G196</f>
        <v>41.5</v>
      </c>
      <c r="H194" s="32">
        <f t="shared" ref="H194:I194" si="84">H195+H196</f>
        <v>52</v>
      </c>
      <c r="I194" s="32">
        <f t="shared" si="84"/>
        <v>54.1</v>
      </c>
    </row>
    <row r="195" spans="1:9" ht="36.75">
      <c r="A195" s="4" t="s">
        <v>16</v>
      </c>
      <c r="B195" s="42">
        <v>726</v>
      </c>
      <c r="C195" s="42" t="s">
        <v>231</v>
      </c>
      <c r="D195" s="42" t="s">
        <v>218</v>
      </c>
      <c r="E195" s="42" t="s">
        <v>348</v>
      </c>
      <c r="F195" s="42">
        <v>244</v>
      </c>
      <c r="G195" s="6">
        <f>'4программы'!I196</f>
        <v>1.5</v>
      </c>
      <c r="H195" s="6">
        <f>'4программы'!J196</f>
        <v>0</v>
      </c>
      <c r="I195" s="6">
        <f>'4программы'!K196</f>
        <v>0</v>
      </c>
    </row>
    <row r="196" spans="1:9">
      <c r="A196" s="4" t="s">
        <v>17</v>
      </c>
      <c r="B196" s="42">
        <v>726</v>
      </c>
      <c r="C196" s="42" t="s">
        <v>231</v>
      </c>
      <c r="D196" s="42" t="s">
        <v>218</v>
      </c>
      <c r="E196" s="42" t="s">
        <v>348</v>
      </c>
      <c r="F196" s="42">
        <v>247</v>
      </c>
      <c r="G196" s="6">
        <f>'4программы'!I197</f>
        <v>40</v>
      </c>
      <c r="H196" s="6">
        <f>'4программы'!J197</f>
        <v>52</v>
      </c>
      <c r="I196" s="6">
        <f>'4программы'!K197</f>
        <v>54.1</v>
      </c>
    </row>
    <row r="197" spans="1:9" ht="36.75">
      <c r="A197" s="12" t="s">
        <v>144</v>
      </c>
      <c r="B197" s="43">
        <v>726</v>
      </c>
      <c r="C197" s="43" t="s">
        <v>231</v>
      </c>
      <c r="D197" s="43" t="s">
        <v>218</v>
      </c>
      <c r="E197" s="43" t="s">
        <v>349</v>
      </c>
      <c r="F197" s="43"/>
      <c r="G197" s="32">
        <f>G198</f>
        <v>3842</v>
      </c>
      <c r="H197" s="32">
        <f t="shared" ref="H197:I197" si="85">H198</f>
        <v>3842</v>
      </c>
      <c r="I197" s="32">
        <f t="shared" si="85"/>
        <v>3842</v>
      </c>
    </row>
    <row r="198" spans="1:9">
      <c r="A198" s="4" t="s">
        <v>56</v>
      </c>
      <c r="B198" s="42">
        <v>726</v>
      </c>
      <c r="C198" s="42" t="s">
        <v>231</v>
      </c>
      <c r="D198" s="42" t="s">
        <v>218</v>
      </c>
      <c r="E198" s="42" t="s">
        <v>349</v>
      </c>
      <c r="F198" s="42">
        <v>540</v>
      </c>
      <c r="G198" s="6">
        <f>'4программы'!I201</f>
        <v>3842</v>
      </c>
      <c r="H198" s="6">
        <f>'4программы'!J201</f>
        <v>3842</v>
      </c>
      <c r="I198" s="6">
        <f>'4программы'!K201</f>
        <v>3842</v>
      </c>
    </row>
    <row r="199" spans="1:9">
      <c r="A199" s="14" t="s">
        <v>237</v>
      </c>
      <c r="B199" s="40">
        <v>726</v>
      </c>
      <c r="C199" s="40">
        <v>10</v>
      </c>
      <c r="D199" s="40"/>
      <c r="E199" s="18"/>
      <c r="F199" s="40"/>
      <c r="G199" s="2">
        <f>G200+G202</f>
        <v>35</v>
      </c>
      <c r="H199" s="2">
        <f t="shared" ref="H199:I199" si="86">H200+H202</f>
        <v>35</v>
      </c>
      <c r="I199" s="2">
        <f t="shared" si="86"/>
        <v>40</v>
      </c>
    </row>
    <row r="200" spans="1:9" ht="24.75">
      <c r="A200" s="8" t="s">
        <v>209</v>
      </c>
      <c r="B200" s="42" t="s">
        <v>304</v>
      </c>
      <c r="C200" s="42">
        <v>10</v>
      </c>
      <c r="D200" s="42" t="s">
        <v>217</v>
      </c>
      <c r="E200" s="19" t="s">
        <v>210</v>
      </c>
      <c r="F200" s="44"/>
      <c r="G200" s="5">
        <f>G201</f>
        <v>35</v>
      </c>
      <c r="H200" s="5">
        <f t="shared" ref="H200:I200" si="87">H201</f>
        <v>35</v>
      </c>
      <c r="I200" s="5">
        <f t="shared" si="87"/>
        <v>40</v>
      </c>
    </row>
    <row r="201" spans="1:9" ht="36.75">
      <c r="A201" s="8" t="s">
        <v>211</v>
      </c>
      <c r="B201" s="42">
        <v>726</v>
      </c>
      <c r="C201" s="42">
        <v>10</v>
      </c>
      <c r="D201" s="42" t="s">
        <v>217</v>
      </c>
      <c r="E201" s="19" t="s">
        <v>210</v>
      </c>
      <c r="F201" s="42">
        <v>323</v>
      </c>
      <c r="G201" s="5">
        <f>'4программы'!I278</f>
        <v>35</v>
      </c>
      <c r="H201" s="5">
        <f>'4программы'!J278</f>
        <v>35</v>
      </c>
      <c r="I201" s="5">
        <f>'4программы'!K278</f>
        <v>40</v>
      </c>
    </row>
    <row r="202" spans="1:9">
      <c r="A202" s="4" t="s">
        <v>198</v>
      </c>
      <c r="B202" s="42">
        <v>726</v>
      </c>
      <c r="C202" s="42">
        <v>10</v>
      </c>
      <c r="D202" s="42" t="s">
        <v>217</v>
      </c>
      <c r="E202" s="19" t="s">
        <v>207</v>
      </c>
      <c r="F202" s="42"/>
      <c r="G202" s="5">
        <f>G203</f>
        <v>0</v>
      </c>
      <c r="H202" s="5">
        <f t="shared" ref="H202:I202" si="88">H203</f>
        <v>0</v>
      </c>
      <c r="I202" s="5">
        <f t="shared" si="88"/>
        <v>0</v>
      </c>
    </row>
    <row r="203" spans="1:9" ht="36.75">
      <c r="A203" s="8" t="s">
        <v>350</v>
      </c>
      <c r="B203" s="42">
        <v>726</v>
      </c>
      <c r="C203" s="42">
        <v>10</v>
      </c>
      <c r="D203" s="42" t="s">
        <v>217</v>
      </c>
      <c r="E203" s="19" t="s">
        <v>207</v>
      </c>
      <c r="F203" s="42">
        <v>313</v>
      </c>
      <c r="G203" s="5">
        <f>'4программы'!I290</f>
        <v>0</v>
      </c>
      <c r="H203" s="5">
        <f>'4программы'!J290</f>
        <v>0</v>
      </c>
      <c r="I203" s="5">
        <f>'4программы'!K290</f>
        <v>0</v>
      </c>
    </row>
    <row r="204" spans="1:9" ht="24.75">
      <c r="A204" s="14" t="s">
        <v>351</v>
      </c>
      <c r="B204" s="40">
        <v>726</v>
      </c>
      <c r="C204" s="40">
        <v>11</v>
      </c>
      <c r="D204" s="40"/>
      <c r="E204" s="22"/>
      <c r="F204" s="44"/>
      <c r="G204" s="2">
        <f>G205</f>
        <v>150</v>
      </c>
      <c r="H204" s="2">
        <f t="shared" ref="H204:I208" si="89">H205</f>
        <v>35</v>
      </c>
      <c r="I204" s="2">
        <f t="shared" si="89"/>
        <v>40</v>
      </c>
    </row>
    <row r="205" spans="1:9" ht="24.75">
      <c r="A205" s="8" t="s">
        <v>177</v>
      </c>
      <c r="B205" s="42">
        <v>726</v>
      </c>
      <c r="C205" s="42">
        <v>11</v>
      </c>
      <c r="D205" s="42" t="s">
        <v>218</v>
      </c>
      <c r="E205" s="19" t="s">
        <v>178</v>
      </c>
      <c r="F205" s="44"/>
      <c r="G205" s="5">
        <f>G206</f>
        <v>150</v>
      </c>
      <c r="H205" s="5">
        <f t="shared" si="89"/>
        <v>35</v>
      </c>
      <c r="I205" s="5">
        <f t="shared" si="89"/>
        <v>40</v>
      </c>
    </row>
    <row r="206" spans="1:9" ht="36.75">
      <c r="A206" s="4" t="s">
        <v>16</v>
      </c>
      <c r="B206" s="42">
        <v>726</v>
      </c>
      <c r="C206" s="42">
        <v>11</v>
      </c>
      <c r="D206" s="42" t="s">
        <v>218</v>
      </c>
      <c r="E206" s="19" t="s">
        <v>178</v>
      </c>
      <c r="F206" s="42">
        <v>244</v>
      </c>
      <c r="G206" s="5">
        <f>'4программы'!I231</f>
        <v>150</v>
      </c>
      <c r="H206" s="5">
        <f>'4программы'!J231</f>
        <v>35</v>
      </c>
      <c r="I206" s="5">
        <f>'4программы'!K231</f>
        <v>40</v>
      </c>
    </row>
    <row r="207" spans="1:9" ht="24.75">
      <c r="A207" s="1" t="s">
        <v>416</v>
      </c>
      <c r="B207" s="40">
        <v>726</v>
      </c>
      <c r="C207" s="40" t="s">
        <v>220</v>
      </c>
      <c r="D207" s="40"/>
      <c r="E207" s="19"/>
      <c r="F207" s="97"/>
      <c r="G207" s="2">
        <f>G208</f>
        <v>10</v>
      </c>
      <c r="H207" s="2">
        <f t="shared" si="89"/>
        <v>10</v>
      </c>
      <c r="I207" s="2">
        <f t="shared" si="89"/>
        <v>10</v>
      </c>
    </row>
    <row r="208" spans="1:9" ht="24.75">
      <c r="A208" s="4" t="s">
        <v>415</v>
      </c>
      <c r="B208" s="97">
        <v>726</v>
      </c>
      <c r="C208" s="97" t="s">
        <v>220</v>
      </c>
      <c r="D208" s="97" t="s">
        <v>218</v>
      </c>
      <c r="E208" s="97" t="s">
        <v>417</v>
      </c>
      <c r="F208" s="97"/>
      <c r="G208" s="5">
        <f>G209</f>
        <v>10</v>
      </c>
      <c r="H208" s="5">
        <f t="shared" si="89"/>
        <v>10</v>
      </c>
      <c r="I208" s="5">
        <f t="shared" si="89"/>
        <v>10</v>
      </c>
    </row>
    <row r="209" spans="1:9">
      <c r="A209" s="4" t="s">
        <v>414</v>
      </c>
      <c r="B209" s="97">
        <v>726</v>
      </c>
      <c r="C209" s="97" t="s">
        <v>220</v>
      </c>
      <c r="D209" s="97" t="s">
        <v>218</v>
      </c>
      <c r="E209" s="97" t="s">
        <v>417</v>
      </c>
      <c r="F209" s="97" t="s">
        <v>413</v>
      </c>
      <c r="G209" s="5">
        <v>10</v>
      </c>
      <c r="H209" s="5">
        <v>10</v>
      </c>
      <c r="I209" s="5">
        <v>10</v>
      </c>
    </row>
    <row r="210" spans="1:9">
      <c r="A210" s="14" t="s">
        <v>212</v>
      </c>
      <c r="B210" s="40">
        <v>726</v>
      </c>
      <c r="C210" s="40">
        <v>99</v>
      </c>
      <c r="D210" s="40"/>
      <c r="E210" s="22"/>
      <c r="F210" s="44"/>
      <c r="G210" s="2">
        <f>G211</f>
        <v>0</v>
      </c>
      <c r="H210" s="2">
        <f t="shared" ref="H210:I213" si="90">H211</f>
        <v>1060</v>
      </c>
      <c r="I210" s="2">
        <f t="shared" si="90"/>
        <v>2192</v>
      </c>
    </row>
    <row r="211" spans="1:9">
      <c r="A211" s="14" t="s">
        <v>212</v>
      </c>
      <c r="B211" s="40">
        <v>726</v>
      </c>
      <c r="C211" s="40">
        <v>99</v>
      </c>
      <c r="D211" s="40">
        <v>99</v>
      </c>
      <c r="E211" s="22"/>
      <c r="F211" s="44"/>
      <c r="G211" s="2">
        <f>G212</f>
        <v>0</v>
      </c>
      <c r="H211" s="2">
        <f t="shared" si="90"/>
        <v>1060</v>
      </c>
      <c r="I211" s="2">
        <f t="shared" si="90"/>
        <v>2192</v>
      </c>
    </row>
    <row r="212" spans="1:9" ht="24.75">
      <c r="A212" s="8" t="s">
        <v>214</v>
      </c>
      <c r="B212" s="42">
        <v>726</v>
      </c>
      <c r="C212" s="42">
        <v>99</v>
      </c>
      <c r="D212" s="42">
        <v>99</v>
      </c>
      <c r="E212" s="19" t="s">
        <v>352</v>
      </c>
      <c r="F212" s="44"/>
      <c r="G212" s="5">
        <f>G213</f>
        <v>0</v>
      </c>
      <c r="H212" s="5">
        <f t="shared" si="90"/>
        <v>1060</v>
      </c>
      <c r="I212" s="5">
        <f t="shared" si="90"/>
        <v>2192</v>
      </c>
    </row>
    <row r="213" spans="1:9" ht="24.75">
      <c r="A213" s="8" t="s">
        <v>214</v>
      </c>
      <c r="B213" s="42">
        <v>726</v>
      </c>
      <c r="C213" s="42">
        <v>99</v>
      </c>
      <c r="D213" s="42">
        <v>99</v>
      </c>
      <c r="E213" s="19" t="s">
        <v>353</v>
      </c>
      <c r="F213" s="44"/>
      <c r="G213" s="5">
        <f>G214</f>
        <v>0</v>
      </c>
      <c r="H213" s="5">
        <f t="shared" si="90"/>
        <v>1060</v>
      </c>
      <c r="I213" s="5">
        <f t="shared" si="90"/>
        <v>2192</v>
      </c>
    </row>
    <row r="214" spans="1:9">
      <c r="A214" s="8" t="s">
        <v>205</v>
      </c>
      <c r="B214" s="42">
        <v>726</v>
      </c>
      <c r="C214" s="42">
        <v>99</v>
      </c>
      <c r="D214" s="42">
        <v>99</v>
      </c>
      <c r="E214" s="19" t="s">
        <v>213</v>
      </c>
      <c r="F214" s="42">
        <v>880</v>
      </c>
      <c r="G214" s="5">
        <f>'4программы'!I298</f>
        <v>0</v>
      </c>
      <c r="H214" s="5">
        <f>'4программы'!J298</f>
        <v>1060</v>
      </c>
      <c r="I214" s="5">
        <f>'4программы'!K298</f>
        <v>2192</v>
      </c>
    </row>
    <row r="215" spans="1:9">
      <c r="A215" s="11" t="s">
        <v>354</v>
      </c>
      <c r="B215" s="38"/>
      <c r="C215" s="17"/>
      <c r="D215" s="39"/>
      <c r="E215" s="39"/>
      <c r="F215" s="39"/>
      <c r="G215" s="54">
        <f>G10+G67+G77+G108+G178+G199+G204+G207+G210</f>
        <v>187471.8</v>
      </c>
      <c r="H215" s="54">
        <f t="shared" ref="H215:I215" si="91">H10+H67+H77+H108+H178+H199+H204+H207+H210</f>
        <v>42452.2</v>
      </c>
      <c r="I215" s="54">
        <f t="shared" si="91"/>
        <v>43882.9</v>
      </c>
    </row>
  </sheetData>
  <mergeCells count="13">
    <mergeCell ref="E1:I1"/>
    <mergeCell ref="A5:I5"/>
    <mergeCell ref="H6:I6"/>
    <mergeCell ref="E2:I2"/>
    <mergeCell ref="H144:H145"/>
    <mergeCell ref="I144:I145"/>
    <mergeCell ref="B144:B145"/>
    <mergeCell ref="C144:C145"/>
    <mergeCell ref="D144:D145"/>
    <mergeCell ref="E144:E145"/>
    <mergeCell ref="F144:F145"/>
    <mergeCell ref="G144:G145"/>
    <mergeCell ref="E3:I3"/>
  </mergeCells>
  <pageMargins left="0.11811023622047245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14"/>
  <sheetViews>
    <sheetView topLeftCell="A167" workbookViewId="0">
      <selection activeCell="F176" sqref="F176"/>
    </sheetView>
  </sheetViews>
  <sheetFormatPr defaultRowHeight="15"/>
  <cols>
    <col min="1" max="1" width="42.140625" customWidth="1"/>
    <col min="2" max="2" width="6.28515625" customWidth="1"/>
    <col min="3" max="3" width="5.85546875" customWidth="1"/>
    <col min="4" max="4" width="11.7109375" customWidth="1"/>
    <col min="5" max="5" width="6.42578125" customWidth="1"/>
  </cols>
  <sheetData>
    <row r="1" spans="1:8">
      <c r="D1" s="110" t="s">
        <v>424</v>
      </c>
      <c r="E1" s="110"/>
      <c r="F1" s="110"/>
      <c r="G1" s="110"/>
      <c r="H1" s="110"/>
    </row>
    <row r="2" spans="1:8" ht="70.5" customHeight="1">
      <c r="D2" s="113" t="s">
        <v>422</v>
      </c>
      <c r="E2" s="113"/>
      <c r="F2" s="113"/>
      <c r="G2" s="113"/>
      <c r="H2" s="113"/>
    </row>
    <row r="3" spans="1:8">
      <c r="D3" s="116" t="s">
        <v>433</v>
      </c>
      <c r="E3" s="116"/>
      <c r="F3" s="116"/>
      <c r="G3" s="116"/>
      <c r="H3" s="116"/>
    </row>
    <row r="4" spans="1:8">
      <c r="E4" s="26"/>
    </row>
    <row r="5" spans="1:8" ht="63" customHeight="1">
      <c r="A5" s="111" t="s">
        <v>425</v>
      </c>
      <c r="B5" s="111"/>
      <c r="C5" s="111"/>
      <c r="D5" s="111"/>
      <c r="E5" s="111"/>
      <c r="F5" s="111"/>
      <c r="G5" s="111"/>
      <c r="H5" s="111"/>
    </row>
    <row r="6" spans="1:8">
      <c r="G6" s="112" t="s">
        <v>240</v>
      </c>
      <c r="H6" s="112"/>
    </row>
    <row r="7" spans="1:8" ht="6.75" customHeight="1">
      <c r="G7" s="56"/>
      <c r="H7" s="56"/>
    </row>
    <row r="8" spans="1:8" ht="39" customHeight="1">
      <c r="A8" s="36" t="s">
        <v>0</v>
      </c>
      <c r="B8" s="36" t="s">
        <v>242</v>
      </c>
      <c r="C8" s="36" t="s">
        <v>243</v>
      </c>
      <c r="D8" s="36" t="s">
        <v>244</v>
      </c>
      <c r="E8" s="36" t="s">
        <v>245</v>
      </c>
      <c r="F8" s="36" t="s">
        <v>355</v>
      </c>
      <c r="G8" s="37" t="s">
        <v>356</v>
      </c>
      <c r="H8" s="37" t="s">
        <v>374</v>
      </c>
    </row>
    <row r="9" spans="1:8">
      <c r="A9" s="1" t="s">
        <v>24</v>
      </c>
      <c r="B9" s="40" t="s">
        <v>218</v>
      </c>
      <c r="C9" s="40"/>
      <c r="D9" s="40"/>
      <c r="E9" s="40"/>
      <c r="F9" s="3">
        <f>F10+F15+F19+F30+F38+F42</f>
        <v>10320.800000000001</v>
      </c>
      <c r="G9" s="3">
        <f t="shared" ref="G9:H9" si="0">G10+G15+G19+G30+G38+G42</f>
        <v>8079.5</v>
      </c>
      <c r="H9" s="3">
        <f t="shared" si="0"/>
        <v>8385.7999999999993</v>
      </c>
    </row>
    <row r="10" spans="1:8" ht="36.75">
      <c r="A10" s="1" t="s">
        <v>247</v>
      </c>
      <c r="B10" s="40" t="s">
        <v>218</v>
      </c>
      <c r="C10" s="40" t="s">
        <v>233</v>
      </c>
      <c r="D10" s="40"/>
      <c r="E10" s="40"/>
      <c r="F10" s="3">
        <f>F11</f>
        <v>1419</v>
      </c>
      <c r="G10" s="3">
        <f t="shared" ref="G10:H11" si="1">G11</f>
        <v>1016</v>
      </c>
      <c r="H10" s="3">
        <f t="shared" si="1"/>
        <v>1070</v>
      </c>
    </row>
    <row r="11" spans="1:8">
      <c r="A11" s="7" t="s">
        <v>248</v>
      </c>
      <c r="B11" s="41" t="s">
        <v>218</v>
      </c>
      <c r="C11" s="41" t="s">
        <v>217</v>
      </c>
      <c r="D11" s="41" t="s">
        <v>249</v>
      </c>
      <c r="E11" s="41"/>
      <c r="F11" s="29">
        <f>F12</f>
        <v>1419</v>
      </c>
      <c r="G11" s="29">
        <f t="shared" si="1"/>
        <v>1016</v>
      </c>
      <c r="H11" s="29">
        <f t="shared" si="1"/>
        <v>1070</v>
      </c>
    </row>
    <row r="12" spans="1:8">
      <c r="A12" s="4" t="s">
        <v>250</v>
      </c>
      <c r="B12" s="42" t="s">
        <v>218</v>
      </c>
      <c r="C12" s="42" t="s">
        <v>233</v>
      </c>
      <c r="D12" s="19" t="s">
        <v>251</v>
      </c>
      <c r="E12" s="42"/>
      <c r="F12" s="6">
        <f>F13+F14</f>
        <v>1419</v>
      </c>
      <c r="G12" s="6">
        <f t="shared" ref="G12:H12" si="2">G13+G14</f>
        <v>1016</v>
      </c>
      <c r="H12" s="6">
        <f t="shared" si="2"/>
        <v>1070</v>
      </c>
    </row>
    <row r="13" spans="1:8" ht="24.75">
      <c r="A13" s="4" t="s">
        <v>252</v>
      </c>
      <c r="B13" s="42" t="s">
        <v>218</v>
      </c>
      <c r="C13" s="42" t="s">
        <v>233</v>
      </c>
      <c r="D13" s="19" t="s">
        <v>251</v>
      </c>
      <c r="E13" s="42">
        <v>121</v>
      </c>
      <c r="F13" s="6">
        <f>'4программы'!I257</f>
        <v>1090</v>
      </c>
      <c r="G13" s="6">
        <f>'4программы'!J257</f>
        <v>780</v>
      </c>
      <c r="H13" s="6">
        <f>'4программы'!K257</f>
        <v>820</v>
      </c>
    </row>
    <row r="14" spans="1:8" ht="48.75">
      <c r="A14" s="4" t="s">
        <v>28</v>
      </c>
      <c r="B14" s="42" t="s">
        <v>218</v>
      </c>
      <c r="C14" s="42" t="s">
        <v>233</v>
      </c>
      <c r="D14" s="19" t="s">
        <v>251</v>
      </c>
      <c r="E14" s="42">
        <v>129</v>
      </c>
      <c r="F14" s="6">
        <f>'4программы'!I258</f>
        <v>329</v>
      </c>
      <c r="G14" s="6">
        <f>'4программы'!J258</f>
        <v>236</v>
      </c>
      <c r="H14" s="6">
        <f>'4программы'!K258</f>
        <v>250</v>
      </c>
    </row>
    <row r="15" spans="1:8" ht="36" customHeight="1">
      <c r="A15" s="1" t="s">
        <v>191</v>
      </c>
      <c r="B15" s="40" t="s">
        <v>218</v>
      </c>
      <c r="C15" s="40" t="s">
        <v>217</v>
      </c>
      <c r="D15" s="40"/>
      <c r="E15" s="40"/>
      <c r="F15" s="3">
        <f>SUM(F16)</f>
        <v>867</v>
      </c>
      <c r="G15" s="3">
        <f t="shared" ref="G15:H15" si="3">SUM(G16)</f>
        <v>768</v>
      </c>
      <c r="H15" s="3">
        <f t="shared" si="3"/>
        <v>807</v>
      </c>
    </row>
    <row r="16" spans="1:8" ht="12.75" customHeight="1">
      <c r="A16" s="30" t="s">
        <v>189</v>
      </c>
      <c r="B16" s="42" t="s">
        <v>218</v>
      </c>
      <c r="C16" s="42" t="s">
        <v>217</v>
      </c>
      <c r="D16" s="42" t="s">
        <v>253</v>
      </c>
      <c r="E16" s="42"/>
      <c r="F16" s="6">
        <f>SUM(F17:F18)</f>
        <v>867</v>
      </c>
      <c r="G16" s="6">
        <f t="shared" ref="G16:H16" si="4">SUM(G17:G18)</f>
        <v>768</v>
      </c>
      <c r="H16" s="6">
        <f t="shared" si="4"/>
        <v>807</v>
      </c>
    </row>
    <row r="17" spans="1:8" ht="27" customHeight="1">
      <c r="A17" s="4" t="s">
        <v>252</v>
      </c>
      <c r="B17" s="42" t="s">
        <v>218</v>
      </c>
      <c r="C17" s="42" t="s">
        <v>217</v>
      </c>
      <c r="D17" s="42" t="s">
        <v>253</v>
      </c>
      <c r="E17" s="42">
        <v>121</v>
      </c>
      <c r="F17" s="6">
        <f>SUM('4программы'!I262)</f>
        <v>666</v>
      </c>
      <c r="G17" s="6">
        <f>SUM('4программы'!J262)</f>
        <v>590</v>
      </c>
      <c r="H17" s="6">
        <f>SUM('4программы'!K262)</f>
        <v>620</v>
      </c>
    </row>
    <row r="18" spans="1:8" ht="35.25" customHeight="1">
      <c r="A18" s="4" t="s">
        <v>188</v>
      </c>
      <c r="B18" s="42" t="s">
        <v>218</v>
      </c>
      <c r="C18" s="42" t="s">
        <v>217</v>
      </c>
      <c r="D18" s="42" t="s">
        <v>253</v>
      </c>
      <c r="E18" s="42">
        <v>129</v>
      </c>
      <c r="F18" s="6">
        <f>SUM('4программы'!I263)</f>
        <v>201</v>
      </c>
      <c r="G18" s="6">
        <f>SUM('4программы'!J263)</f>
        <v>178</v>
      </c>
      <c r="H18" s="6">
        <f>SUM('4программы'!K263)</f>
        <v>187</v>
      </c>
    </row>
    <row r="19" spans="1:8" ht="37.5" customHeight="1">
      <c r="A19" s="1" t="s">
        <v>25</v>
      </c>
      <c r="B19" s="40" t="s">
        <v>218</v>
      </c>
      <c r="C19" s="40" t="s">
        <v>219</v>
      </c>
      <c r="D19" s="40"/>
      <c r="E19" s="40"/>
      <c r="F19" s="3">
        <f>SUM(F20)</f>
        <v>5738</v>
      </c>
      <c r="G19" s="3">
        <f t="shared" ref="G19:H21" si="5">SUM(G20)</f>
        <v>4256.4000000000005</v>
      </c>
      <c r="H19" s="3">
        <f t="shared" si="5"/>
        <v>4469.7</v>
      </c>
    </row>
    <row r="20" spans="1:8" ht="57.75" customHeight="1">
      <c r="A20" s="31" t="s">
        <v>397</v>
      </c>
      <c r="B20" s="40" t="s">
        <v>218</v>
      </c>
      <c r="C20" s="40" t="s">
        <v>219</v>
      </c>
      <c r="D20" s="40" t="s">
        <v>254</v>
      </c>
      <c r="E20" s="42"/>
      <c r="F20" s="3">
        <f>SUM(F21)</f>
        <v>5738</v>
      </c>
      <c r="G20" s="3">
        <f t="shared" si="5"/>
        <v>4256.4000000000005</v>
      </c>
      <c r="H20" s="3">
        <f t="shared" si="5"/>
        <v>4469.7</v>
      </c>
    </row>
    <row r="21" spans="1:8" ht="33" customHeight="1">
      <c r="A21" s="1" t="s">
        <v>20</v>
      </c>
      <c r="B21" s="40" t="s">
        <v>218</v>
      </c>
      <c r="C21" s="40" t="s">
        <v>219</v>
      </c>
      <c r="D21" s="40" t="s">
        <v>255</v>
      </c>
      <c r="E21" s="42"/>
      <c r="F21" s="3">
        <f>SUM(F22)</f>
        <v>5738</v>
      </c>
      <c r="G21" s="3">
        <f t="shared" si="5"/>
        <v>4256.4000000000005</v>
      </c>
      <c r="H21" s="3">
        <f t="shared" si="5"/>
        <v>4469.7</v>
      </c>
    </row>
    <row r="22" spans="1:8" ht="24.75">
      <c r="A22" s="1" t="s">
        <v>22</v>
      </c>
      <c r="B22" s="40" t="s">
        <v>218</v>
      </c>
      <c r="C22" s="40" t="s">
        <v>219</v>
      </c>
      <c r="D22" s="40" t="s">
        <v>256</v>
      </c>
      <c r="E22" s="42"/>
      <c r="F22" s="3">
        <f>SUM(F23:F29)</f>
        <v>5738</v>
      </c>
      <c r="G22" s="3">
        <f t="shared" ref="G22:H22" si="6">SUM(G23:G29)</f>
        <v>4256.4000000000005</v>
      </c>
      <c r="H22" s="3">
        <f t="shared" si="6"/>
        <v>4469.7</v>
      </c>
    </row>
    <row r="23" spans="1:8" ht="23.25" customHeight="1">
      <c r="A23" s="4" t="s">
        <v>252</v>
      </c>
      <c r="B23" s="42" t="s">
        <v>218</v>
      </c>
      <c r="C23" s="42" t="s">
        <v>219</v>
      </c>
      <c r="D23" s="42" t="s">
        <v>256</v>
      </c>
      <c r="E23" s="42">
        <v>121</v>
      </c>
      <c r="F23" s="6">
        <f>SUM('4программы'!I22)</f>
        <v>3486</v>
      </c>
      <c r="G23" s="6">
        <f>SUM('4программы'!J22)</f>
        <v>2700</v>
      </c>
      <c r="H23" s="6">
        <f>SUM('4программы'!K22)</f>
        <v>2835</v>
      </c>
    </row>
    <row r="24" spans="1:8" ht="36.75">
      <c r="A24" s="4" t="s">
        <v>27</v>
      </c>
      <c r="B24" s="42" t="s">
        <v>218</v>
      </c>
      <c r="C24" s="42" t="s">
        <v>219</v>
      </c>
      <c r="D24" s="42" t="s">
        <v>256</v>
      </c>
      <c r="E24" s="42">
        <v>122</v>
      </c>
      <c r="F24" s="6">
        <f>'4программы'!I23</f>
        <v>270</v>
      </c>
      <c r="G24" s="6">
        <f>'4программы'!J23</f>
        <v>0</v>
      </c>
      <c r="H24" s="6">
        <f>'4программы'!K23</f>
        <v>0</v>
      </c>
    </row>
    <row r="25" spans="1:8" ht="36" customHeight="1">
      <c r="A25" s="4" t="s">
        <v>28</v>
      </c>
      <c r="B25" s="42" t="s">
        <v>218</v>
      </c>
      <c r="C25" s="42" t="s">
        <v>219</v>
      </c>
      <c r="D25" s="42" t="s">
        <v>256</v>
      </c>
      <c r="E25" s="42">
        <v>129</v>
      </c>
      <c r="F25" s="6">
        <f>'4программы'!I24</f>
        <v>1045</v>
      </c>
      <c r="G25" s="6">
        <f>'4программы'!J24</f>
        <v>815</v>
      </c>
      <c r="H25" s="6">
        <f>'4программы'!K24</f>
        <v>856</v>
      </c>
    </row>
    <row r="26" spans="1:8" ht="25.5" customHeight="1">
      <c r="A26" s="4" t="s">
        <v>29</v>
      </c>
      <c r="B26" s="42" t="s">
        <v>218</v>
      </c>
      <c r="C26" s="42" t="s">
        <v>219</v>
      </c>
      <c r="D26" s="42" t="s">
        <v>256</v>
      </c>
      <c r="E26" s="42">
        <v>242</v>
      </c>
      <c r="F26" s="6">
        <f>'4программы'!I25</f>
        <v>330</v>
      </c>
      <c r="G26" s="6">
        <f>'4программы'!J25</f>
        <v>217.2</v>
      </c>
      <c r="H26" s="6">
        <f>'4программы'!K25</f>
        <v>233.9</v>
      </c>
    </row>
    <row r="27" spans="1:8" ht="24.75">
      <c r="A27" s="4" t="s">
        <v>70</v>
      </c>
      <c r="B27" s="42" t="s">
        <v>218</v>
      </c>
      <c r="C27" s="42" t="s">
        <v>219</v>
      </c>
      <c r="D27" s="42" t="s">
        <v>256</v>
      </c>
      <c r="E27" s="42">
        <v>244</v>
      </c>
      <c r="F27" s="6">
        <f>'4программы'!I26</f>
        <v>600</v>
      </c>
      <c r="G27" s="6">
        <f>'4программы'!J26</f>
        <v>517.1</v>
      </c>
      <c r="H27" s="6">
        <f>'4программы'!K26</f>
        <v>537.5</v>
      </c>
    </row>
    <row r="28" spans="1:8">
      <c r="A28" s="4" t="s">
        <v>31</v>
      </c>
      <c r="B28" s="42" t="s">
        <v>218</v>
      </c>
      <c r="C28" s="42" t="s">
        <v>219</v>
      </c>
      <c r="D28" s="42" t="s">
        <v>256</v>
      </c>
      <c r="E28" s="42">
        <v>852</v>
      </c>
      <c r="F28" s="6">
        <f>'4программы'!I28</f>
        <v>2</v>
      </c>
      <c r="G28" s="6">
        <f>'4программы'!J28</f>
        <v>2.1</v>
      </c>
      <c r="H28" s="6">
        <f>'4программы'!K28</f>
        <v>2.2999999999999998</v>
      </c>
    </row>
    <row r="29" spans="1:8">
      <c r="A29" s="4" t="s">
        <v>32</v>
      </c>
      <c r="B29" s="42" t="s">
        <v>218</v>
      </c>
      <c r="C29" s="42" t="s">
        <v>219</v>
      </c>
      <c r="D29" s="42" t="s">
        <v>256</v>
      </c>
      <c r="E29" s="42">
        <v>853</v>
      </c>
      <c r="F29" s="6">
        <f>'4программы'!I29</f>
        <v>5</v>
      </c>
      <c r="G29" s="6">
        <f>'4программы'!J29</f>
        <v>5</v>
      </c>
      <c r="H29" s="6">
        <f>'4программы'!K29</f>
        <v>5</v>
      </c>
    </row>
    <row r="30" spans="1:8" ht="36.75">
      <c r="A30" s="1" t="s">
        <v>194</v>
      </c>
      <c r="B30" s="40" t="s">
        <v>218</v>
      </c>
      <c r="C30" s="40" t="s">
        <v>221</v>
      </c>
      <c r="D30" s="42"/>
      <c r="E30" s="42"/>
      <c r="F30" s="3">
        <f>F31+F35</f>
        <v>1804.1</v>
      </c>
      <c r="G30" s="3">
        <f t="shared" ref="G30:H30" si="7">G31+G35</f>
        <v>1804.1</v>
      </c>
      <c r="H30" s="3">
        <f t="shared" si="7"/>
        <v>1804.1</v>
      </c>
    </row>
    <row r="31" spans="1:8" ht="36.75">
      <c r="A31" s="1" t="s">
        <v>51</v>
      </c>
      <c r="B31" s="40" t="s">
        <v>218</v>
      </c>
      <c r="C31" s="40" t="s">
        <v>221</v>
      </c>
      <c r="D31" s="40" t="s">
        <v>257</v>
      </c>
      <c r="E31" s="42"/>
      <c r="F31" s="3">
        <f>F32</f>
        <v>1646.1</v>
      </c>
      <c r="G31" s="3">
        <f t="shared" ref="G31:H33" si="8">G32</f>
        <v>1646.1</v>
      </c>
      <c r="H31" s="3">
        <f t="shared" si="8"/>
        <v>1646.1</v>
      </c>
    </row>
    <row r="32" spans="1:8" ht="25.5" customHeight="1">
      <c r="A32" s="1" t="s">
        <v>53</v>
      </c>
      <c r="B32" s="40" t="s">
        <v>218</v>
      </c>
      <c r="C32" s="40" t="s">
        <v>221</v>
      </c>
      <c r="D32" s="40" t="s">
        <v>258</v>
      </c>
      <c r="E32" s="42"/>
      <c r="F32" s="3">
        <f>F33</f>
        <v>1646.1</v>
      </c>
      <c r="G32" s="3">
        <f t="shared" si="8"/>
        <v>1646.1</v>
      </c>
      <c r="H32" s="3">
        <f t="shared" si="8"/>
        <v>1646.1</v>
      </c>
    </row>
    <row r="33" spans="1:8" ht="36">
      <c r="A33" s="13" t="s">
        <v>55</v>
      </c>
      <c r="B33" s="42" t="s">
        <v>218</v>
      </c>
      <c r="C33" s="42" t="s">
        <v>221</v>
      </c>
      <c r="D33" s="42" t="s">
        <v>259</v>
      </c>
      <c r="E33" s="42"/>
      <c r="F33" s="6">
        <f>F34</f>
        <v>1646.1</v>
      </c>
      <c r="G33" s="6">
        <f t="shared" si="8"/>
        <v>1646.1</v>
      </c>
      <c r="H33" s="6">
        <f t="shared" si="8"/>
        <v>1646.1</v>
      </c>
    </row>
    <row r="34" spans="1:8">
      <c r="A34" s="4" t="s">
        <v>56</v>
      </c>
      <c r="B34" s="42" t="s">
        <v>218</v>
      </c>
      <c r="C34" s="42" t="s">
        <v>221</v>
      </c>
      <c r="D34" s="42" t="s">
        <v>259</v>
      </c>
      <c r="E34" s="42">
        <v>540</v>
      </c>
      <c r="F34" s="6">
        <f>'4программы'!I52</f>
        <v>1646.1</v>
      </c>
      <c r="G34" s="6">
        <f>'4программы'!J52</f>
        <v>1646.1</v>
      </c>
      <c r="H34" s="6">
        <f>'4программы'!K52</f>
        <v>1646.1</v>
      </c>
    </row>
    <row r="35" spans="1:8" ht="24.75">
      <c r="A35" s="1" t="s">
        <v>192</v>
      </c>
      <c r="B35" s="40" t="s">
        <v>218</v>
      </c>
      <c r="C35" s="40" t="s">
        <v>221</v>
      </c>
      <c r="D35" s="40" t="s">
        <v>260</v>
      </c>
      <c r="E35" s="42"/>
      <c r="F35" s="3">
        <f>F36</f>
        <v>158</v>
      </c>
      <c r="G35" s="3">
        <f t="shared" ref="G35:H36" si="9">G36</f>
        <v>158</v>
      </c>
      <c r="H35" s="3">
        <f t="shared" si="9"/>
        <v>158</v>
      </c>
    </row>
    <row r="36" spans="1:8" ht="36.75">
      <c r="A36" s="4" t="s">
        <v>194</v>
      </c>
      <c r="B36" s="40" t="s">
        <v>218</v>
      </c>
      <c r="C36" s="40" t="s">
        <v>221</v>
      </c>
      <c r="D36" s="42" t="s">
        <v>261</v>
      </c>
      <c r="E36" s="42"/>
      <c r="F36" s="6">
        <f>F37</f>
        <v>158</v>
      </c>
      <c r="G36" s="6">
        <f t="shared" si="9"/>
        <v>158</v>
      </c>
      <c r="H36" s="6">
        <f t="shared" si="9"/>
        <v>158</v>
      </c>
    </row>
    <row r="37" spans="1:8">
      <c r="A37" s="4" t="s">
        <v>56</v>
      </c>
      <c r="B37" s="42" t="s">
        <v>218</v>
      </c>
      <c r="C37" s="42" t="s">
        <v>221</v>
      </c>
      <c r="D37" s="42" t="s">
        <v>261</v>
      </c>
      <c r="E37" s="42">
        <v>540</v>
      </c>
      <c r="F37" s="6">
        <f>'4программы'!I267</f>
        <v>158</v>
      </c>
      <c r="G37" s="6">
        <f>'4программы'!J267</f>
        <v>158</v>
      </c>
      <c r="H37" s="6">
        <f>'4программы'!K267</f>
        <v>158</v>
      </c>
    </row>
    <row r="38" spans="1:8">
      <c r="A38" s="1" t="s">
        <v>197</v>
      </c>
      <c r="B38" s="40" t="s">
        <v>218</v>
      </c>
      <c r="C38" s="40">
        <v>11</v>
      </c>
      <c r="D38" s="42"/>
      <c r="E38" s="42"/>
      <c r="F38" s="3">
        <f>F39</f>
        <v>200</v>
      </c>
      <c r="G38" s="3">
        <f t="shared" ref="G38:H40" si="10">G39</f>
        <v>200</v>
      </c>
      <c r="H38" s="3">
        <f t="shared" si="10"/>
        <v>200</v>
      </c>
    </row>
    <row r="39" spans="1:8" ht="24.75">
      <c r="A39" s="1" t="s">
        <v>195</v>
      </c>
      <c r="B39" s="40" t="s">
        <v>218</v>
      </c>
      <c r="C39" s="40">
        <v>11</v>
      </c>
      <c r="D39" s="40" t="s">
        <v>262</v>
      </c>
      <c r="E39" s="42"/>
      <c r="F39" s="3">
        <f>F40</f>
        <v>200</v>
      </c>
      <c r="G39" s="3">
        <f t="shared" si="10"/>
        <v>200</v>
      </c>
      <c r="H39" s="3">
        <f t="shared" si="10"/>
        <v>200</v>
      </c>
    </row>
    <row r="40" spans="1:8">
      <c r="A40" s="4" t="s">
        <v>197</v>
      </c>
      <c r="B40" s="42" t="s">
        <v>218</v>
      </c>
      <c r="C40" s="42">
        <v>11</v>
      </c>
      <c r="D40" s="42" t="s">
        <v>196</v>
      </c>
      <c r="E40" s="42"/>
      <c r="F40" s="6">
        <f>F41</f>
        <v>200</v>
      </c>
      <c r="G40" s="6">
        <f t="shared" si="10"/>
        <v>200</v>
      </c>
      <c r="H40" s="6">
        <f t="shared" si="10"/>
        <v>200</v>
      </c>
    </row>
    <row r="41" spans="1:8">
      <c r="A41" s="4" t="s">
        <v>198</v>
      </c>
      <c r="B41" s="42" t="s">
        <v>218</v>
      </c>
      <c r="C41" s="42">
        <v>11</v>
      </c>
      <c r="D41" s="42" t="s">
        <v>196</v>
      </c>
      <c r="E41" s="42">
        <v>870</v>
      </c>
      <c r="F41" s="6">
        <f>'4программы'!I271</f>
        <v>200</v>
      </c>
      <c r="G41" s="6">
        <f>'4программы'!J271</f>
        <v>200</v>
      </c>
      <c r="H41" s="6">
        <f>'4программы'!K271</f>
        <v>200</v>
      </c>
    </row>
    <row r="42" spans="1:8">
      <c r="A42" s="1" t="s">
        <v>38</v>
      </c>
      <c r="B42" s="40" t="s">
        <v>218</v>
      </c>
      <c r="C42" s="40">
        <v>13</v>
      </c>
      <c r="D42" s="40"/>
      <c r="E42" s="40"/>
      <c r="F42" s="3">
        <f>F43+F47+F51+F55</f>
        <v>292.7</v>
      </c>
      <c r="G42" s="3">
        <f t="shared" ref="G42:H42" si="11">G43+G47+G51+G55+G60</f>
        <v>35</v>
      </c>
      <c r="H42" s="3">
        <f t="shared" si="11"/>
        <v>35</v>
      </c>
    </row>
    <row r="43" spans="1:8" ht="60.75">
      <c r="A43" s="1" t="s">
        <v>398</v>
      </c>
      <c r="B43" s="40" t="s">
        <v>218</v>
      </c>
      <c r="C43" s="40">
        <v>13</v>
      </c>
      <c r="D43" s="40" t="s">
        <v>263</v>
      </c>
      <c r="E43" s="41"/>
      <c r="F43" s="29">
        <f>F44</f>
        <v>22.7</v>
      </c>
      <c r="G43" s="29">
        <f t="shared" ref="G43:H45" si="12">G44</f>
        <v>10</v>
      </c>
      <c r="H43" s="29">
        <f t="shared" si="12"/>
        <v>10</v>
      </c>
    </row>
    <row r="44" spans="1:8" ht="24.75">
      <c r="A44" s="1" t="s">
        <v>34</v>
      </c>
      <c r="B44" s="40" t="s">
        <v>218</v>
      </c>
      <c r="C44" s="40">
        <v>13</v>
      </c>
      <c r="D44" s="40" t="s">
        <v>264</v>
      </c>
      <c r="E44" s="41"/>
      <c r="F44" s="29">
        <f>F45</f>
        <v>22.7</v>
      </c>
      <c r="G44" s="29">
        <f t="shared" si="12"/>
        <v>10</v>
      </c>
      <c r="H44" s="29">
        <f t="shared" si="12"/>
        <v>10</v>
      </c>
    </row>
    <row r="45" spans="1:8" ht="26.25" customHeight="1">
      <c r="A45" s="4" t="s">
        <v>36</v>
      </c>
      <c r="B45" s="42" t="s">
        <v>218</v>
      </c>
      <c r="C45" s="42">
        <v>13</v>
      </c>
      <c r="D45" s="42" t="s">
        <v>265</v>
      </c>
      <c r="E45" s="43"/>
      <c r="F45" s="32">
        <f>F46</f>
        <v>22.7</v>
      </c>
      <c r="G45" s="32">
        <f t="shared" si="12"/>
        <v>10</v>
      </c>
      <c r="H45" s="32">
        <f t="shared" si="12"/>
        <v>10</v>
      </c>
    </row>
    <row r="46" spans="1:8" ht="24.75">
      <c r="A46" s="4" t="s">
        <v>16</v>
      </c>
      <c r="B46" s="42" t="s">
        <v>218</v>
      </c>
      <c r="C46" s="42">
        <v>13</v>
      </c>
      <c r="D46" s="42" t="s">
        <v>265</v>
      </c>
      <c r="E46" s="42">
        <v>244</v>
      </c>
      <c r="F46" s="32">
        <f>'4программы'!I35</f>
        <v>22.7</v>
      </c>
      <c r="G46" s="32">
        <f>'4программы'!J35</f>
        <v>10</v>
      </c>
      <c r="H46" s="32">
        <f>'4программы'!K35</f>
        <v>10</v>
      </c>
    </row>
    <row r="47" spans="1:8" ht="64.5">
      <c r="A47" s="31" t="s">
        <v>399</v>
      </c>
      <c r="B47" s="40" t="s">
        <v>218</v>
      </c>
      <c r="C47" s="40">
        <v>13</v>
      </c>
      <c r="D47" s="40" t="s">
        <v>266</v>
      </c>
      <c r="E47" s="40"/>
      <c r="F47" s="3">
        <f>F48</f>
        <v>15</v>
      </c>
      <c r="G47" s="3">
        <f t="shared" ref="G47:H48" si="13">G48</f>
        <v>20</v>
      </c>
      <c r="H47" s="3">
        <f t="shared" si="13"/>
        <v>20</v>
      </c>
    </row>
    <row r="48" spans="1:8" ht="24.75">
      <c r="A48" s="1" t="s">
        <v>267</v>
      </c>
      <c r="B48" s="40" t="s">
        <v>218</v>
      </c>
      <c r="C48" s="40">
        <v>13</v>
      </c>
      <c r="D48" s="40" t="s">
        <v>268</v>
      </c>
      <c r="E48" s="40"/>
      <c r="F48" s="3">
        <f>F49</f>
        <v>15</v>
      </c>
      <c r="G48" s="3">
        <f t="shared" si="13"/>
        <v>20</v>
      </c>
      <c r="H48" s="3">
        <f t="shared" si="13"/>
        <v>20</v>
      </c>
    </row>
    <row r="49" spans="1:8" ht="24.75">
      <c r="A49" s="4" t="s">
        <v>269</v>
      </c>
      <c r="B49" s="42" t="s">
        <v>218</v>
      </c>
      <c r="C49" s="42">
        <v>13</v>
      </c>
      <c r="D49" s="42" t="s">
        <v>270</v>
      </c>
      <c r="E49" s="42"/>
      <c r="F49" s="6">
        <f>SUM(F50)</f>
        <v>15</v>
      </c>
      <c r="G49" s="6">
        <f t="shared" ref="G49:H49" si="14">SUM(G50)</f>
        <v>20</v>
      </c>
      <c r="H49" s="6">
        <f t="shared" si="14"/>
        <v>20</v>
      </c>
    </row>
    <row r="50" spans="1:8" ht="24.75">
      <c r="A50" s="4" t="s">
        <v>70</v>
      </c>
      <c r="B50" s="42" t="s">
        <v>218</v>
      </c>
      <c r="C50" s="42">
        <v>13</v>
      </c>
      <c r="D50" s="42" t="s">
        <v>270</v>
      </c>
      <c r="E50" s="42">
        <v>244</v>
      </c>
      <c r="F50" s="6">
        <f>'4программы'!I41</f>
        <v>15</v>
      </c>
      <c r="G50" s="6">
        <f>'4программы'!J41</f>
        <v>20</v>
      </c>
      <c r="H50" s="6">
        <f>'4программы'!K41</f>
        <v>20</v>
      </c>
    </row>
    <row r="51" spans="1:8" ht="60.75">
      <c r="A51" s="1" t="s">
        <v>400</v>
      </c>
      <c r="B51" s="40" t="s">
        <v>218</v>
      </c>
      <c r="C51" s="40">
        <v>13</v>
      </c>
      <c r="D51" s="40" t="s">
        <v>271</v>
      </c>
      <c r="E51" s="40"/>
      <c r="F51" s="3">
        <f>F52</f>
        <v>55</v>
      </c>
      <c r="G51" s="3">
        <f t="shared" ref="G51:H52" si="15">G52</f>
        <v>5</v>
      </c>
      <c r="H51" s="3">
        <f t="shared" si="15"/>
        <v>5</v>
      </c>
    </row>
    <row r="52" spans="1:8">
      <c r="A52" s="1" t="s">
        <v>58</v>
      </c>
      <c r="B52" s="40" t="s">
        <v>218</v>
      </c>
      <c r="C52" s="40">
        <v>13</v>
      </c>
      <c r="D52" s="40" t="s">
        <v>272</v>
      </c>
      <c r="E52" s="40"/>
      <c r="F52" s="3">
        <f>F53</f>
        <v>55</v>
      </c>
      <c r="G52" s="3">
        <f t="shared" si="15"/>
        <v>5</v>
      </c>
      <c r="H52" s="3">
        <f t="shared" si="15"/>
        <v>5</v>
      </c>
    </row>
    <row r="53" spans="1:8" ht="24.75">
      <c r="A53" s="4" t="s">
        <v>273</v>
      </c>
      <c r="B53" s="42" t="s">
        <v>218</v>
      </c>
      <c r="C53" s="42">
        <v>13</v>
      </c>
      <c r="D53" s="42" t="s">
        <v>274</v>
      </c>
      <c r="E53" s="42"/>
      <c r="F53" s="6">
        <f>SUM(F54)</f>
        <v>55</v>
      </c>
      <c r="G53" s="6">
        <f t="shared" ref="G53:H53" si="16">SUM(G54)</f>
        <v>5</v>
      </c>
      <c r="H53" s="6">
        <f t="shared" si="16"/>
        <v>5</v>
      </c>
    </row>
    <row r="54" spans="1:8" ht="24" customHeight="1">
      <c r="A54" s="4" t="s">
        <v>70</v>
      </c>
      <c r="B54" s="42" t="s">
        <v>218</v>
      </c>
      <c r="C54" s="42">
        <v>13</v>
      </c>
      <c r="D54" s="42" t="s">
        <v>274</v>
      </c>
      <c r="E54" s="42">
        <v>244</v>
      </c>
      <c r="F54" s="6">
        <f>'4программы'!I58</f>
        <v>55</v>
      </c>
      <c r="G54" s="6">
        <f>'4программы'!J58</f>
        <v>5</v>
      </c>
      <c r="H54" s="6">
        <f>'4программы'!K58</f>
        <v>5</v>
      </c>
    </row>
    <row r="55" spans="1:8">
      <c r="A55" s="1" t="s">
        <v>199</v>
      </c>
      <c r="B55" s="40" t="s">
        <v>218</v>
      </c>
      <c r="C55" s="40">
        <v>13</v>
      </c>
      <c r="D55" s="40" t="s">
        <v>275</v>
      </c>
      <c r="E55" s="40"/>
      <c r="F55" s="3">
        <f>F58+F60+F63</f>
        <v>200</v>
      </c>
      <c r="G55" s="3">
        <f t="shared" ref="G55:H55" si="17">G58</f>
        <v>0</v>
      </c>
      <c r="H55" s="3">
        <f t="shared" si="17"/>
        <v>0</v>
      </c>
    </row>
    <row r="56" spans="1:8" ht="2.25" customHeight="1">
      <c r="A56" s="4" t="s">
        <v>202</v>
      </c>
      <c r="B56" s="42" t="s">
        <v>218</v>
      </c>
      <c r="C56" s="42">
        <v>13</v>
      </c>
      <c r="D56" s="42" t="s">
        <v>200</v>
      </c>
      <c r="E56" s="42"/>
      <c r="F56" s="6"/>
      <c r="G56" s="6"/>
      <c r="H56" s="6"/>
    </row>
    <row r="57" spans="1:8" ht="40.5" hidden="1" customHeight="1">
      <c r="A57" s="4" t="s">
        <v>276</v>
      </c>
      <c r="B57" s="42" t="s">
        <v>218</v>
      </c>
      <c r="C57" s="42">
        <v>13</v>
      </c>
      <c r="D57" s="42" t="s">
        <v>203</v>
      </c>
      <c r="E57" s="42"/>
      <c r="F57" s="6"/>
      <c r="G57" s="6"/>
      <c r="H57" s="6"/>
    </row>
    <row r="58" spans="1:8" ht="37.5" customHeight="1">
      <c r="A58" s="4" t="s">
        <v>202</v>
      </c>
      <c r="B58" s="42" t="s">
        <v>218</v>
      </c>
      <c r="C58" s="42">
        <v>13</v>
      </c>
      <c r="D58" s="42" t="s">
        <v>204</v>
      </c>
      <c r="E58" s="42"/>
      <c r="F58" s="6">
        <f>SUM(F59)</f>
        <v>86.5</v>
      </c>
      <c r="G58" s="6">
        <f t="shared" ref="G58:H58" si="18">SUM(G59)</f>
        <v>0</v>
      </c>
      <c r="H58" s="6">
        <f t="shared" si="18"/>
        <v>0</v>
      </c>
    </row>
    <row r="59" spans="1:8">
      <c r="A59" s="4" t="s">
        <v>205</v>
      </c>
      <c r="B59" s="42" t="s">
        <v>218</v>
      </c>
      <c r="C59" s="42">
        <v>13</v>
      </c>
      <c r="D59" s="42" t="s">
        <v>204</v>
      </c>
      <c r="E59" s="42">
        <v>870</v>
      </c>
      <c r="F59" s="6">
        <f>'4программы'!I283</f>
        <v>86.5</v>
      </c>
      <c r="G59" s="6">
        <f>'4программы'!J283</f>
        <v>0</v>
      </c>
      <c r="H59" s="6">
        <f>'4программы'!K283</f>
        <v>0</v>
      </c>
    </row>
    <row r="60" spans="1:8" ht="24.75">
      <c r="A60" s="1" t="s">
        <v>195</v>
      </c>
      <c r="B60" s="40" t="s">
        <v>218</v>
      </c>
      <c r="C60" s="40">
        <v>13</v>
      </c>
      <c r="D60" s="40" t="s">
        <v>262</v>
      </c>
      <c r="E60" s="40"/>
      <c r="F60" s="3">
        <f>SUM(F61)</f>
        <v>100</v>
      </c>
      <c r="G60" s="3">
        <f t="shared" ref="G60:H61" si="19">SUM(G61)</f>
        <v>0</v>
      </c>
      <c r="H60" s="3">
        <f t="shared" si="19"/>
        <v>0</v>
      </c>
    </row>
    <row r="61" spans="1:8">
      <c r="A61" s="4" t="s">
        <v>197</v>
      </c>
      <c r="B61" s="42" t="s">
        <v>218</v>
      </c>
      <c r="C61" s="42">
        <v>13</v>
      </c>
      <c r="D61" s="42" t="s">
        <v>196</v>
      </c>
      <c r="E61" s="42"/>
      <c r="F61" s="6">
        <f>SUM(F62)</f>
        <v>100</v>
      </c>
      <c r="G61" s="6">
        <f t="shared" si="19"/>
        <v>0</v>
      </c>
      <c r="H61" s="6">
        <f t="shared" si="19"/>
        <v>0</v>
      </c>
    </row>
    <row r="62" spans="1:8">
      <c r="A62" s="4" t="s">
        <v>198</v>
      </c>
      <c r="B62" s="42" t="s">
        <v>218</v>
      </c>
      <c r="C62" s="42">
        <v>13</v>
      </c>
      <c r="D62" s="42" t="s">
        <v>196</v>
      </c>
      <c r="E62" s="42">
        <v>244</v>
      </c>
      <c r="F62" s="6">
        <f>'4программы'!I274</f>
        <v>100</v>
      </c>
      <c r="G62" s="6">
        <f>'4программы'!J274</f>
        <v>0</v>
      </c>
      <c r="H62" s="6">
        <f>'4программы'!K274</f>
        <v>0</v>
      </c>
    </row>
    <row r="63" spans="1:8">
      <c r="A63" s="65" t="s">
        <v>436</v>
      </c>
      <c r="B63" s="40" t="s">
        <v>218</v>
      </c>
      <c r="C63" s="40">
        <v>13</v>
      </c>
      <c r="D63" s="40" t="s">
        <v>440</v>
      </c>
      <c r="E63" s="40"/>
      <c r="F63" s="3">
        <f>SUM(F64)</f>
        <v>13.5</v>
      </c>
      <c r="G63" s="3">
        <f t="shared" ref="G63:H63" si="20">SUM(G64)</f>
        <v>0</v>
      </c>
      <c r="H63" s="3">
        <f t="shared" si="20"/>
        <v>0</v>
      </c>
    </row>
    <row r="64" spans="1:8">
      <c r="A64" s="66" t="s">
        <v>38</v>
      </c>
      <c r="B64" s="106" t="s">
        <v>218</v>
      </c>
      <c r="C64" s="106">
        <v>13</v>
      </c>
      <c r="D64" s="106" t="s">
        <v>435</v>
      </c>
      <c r="E64" s="106"/>
      <c r="F64" s="105">
        <f>SUM(F65)</f>
        <v>13.5</v>
      </c>
      <c r="G64" s="105"/>
      <c r="H64" s="105"/>
    </row>
    <row r="65" spans="1:8">
      <c r="A65" s="66" t="s">
        <v>437</v>
      </c>
      <c r="B65" s="106" t="s">
        <v>218</v>
      </c>
      <c r="C65" s="106">
        <v>13</v>
      </c>
      <c r="D65" s="106" t="s">
        <v>435</v>
      </c>
      <c r="E65" s="106" t="s">
        <v>434</v>
      </c>
      <c r="F65" s="105">
        <f>'4программы'!I293</f>
        <v>13.5</v>
      </c>
      <c r="G65" s="105"/>
      <c r="H65" s="105"/>
    </row>
    <row r="66" spans="1:8" ht="24.75">
      <c r="A66" s="1" t="s">
        <v>277</v>
      </c>
      <c r="B66" s="40" t="s">
        <v>217</v>
      </c>
      <c r="C66" s="42"/>
      <c r="D66" s="42"/>
      <c r="E66" s="42"/>
      <c r="F66" s="3">
        <f>SUM(F67)</f>
        <v>86.5</v>
      </c>
      <c r="G66" s="3">
        <f t="shared" ref="G66:H66" si="21">SUM(G67)</f>
        <v>42.1</v>
      </c>
      <c r="H66" s="3">
        <f t="shared" si="21"/>
        <v>43</v>
      </c>
    </row>
    <row r="67" spans="1:8" ht="36.75">
      <c r="A67" s="1" t="s">
        <v>50</v>
      </c>
      <c r="B67" s="40" t="s">
        <v>217</v>
      </c>
      <c r="C67" s="40">
        <v>10</v>
      </c>
      <c r="D67" s="40"/>
      <c r="E67" s="40"/>
      <c r="F67" s="3">
        <f>F68+F72</f>
        <v>86.5</v>
      </c>
      <c r="G67" s="3">
        <f t="shared" ref="G67:H67" si="22">G68+G72</f>
        <v>42.1</v>
      </c>
      <c r="H67" s="3">
        <f t="shared" si="22"/>
        <v>43</v>
      </c>
    </row>
    <row r="68" spans="1:8" ht="72.75">
      <c r="A68" s="1" t="s">
        <v>401</v>
      </c>
      <c r="B68" s="40" t="s">
        <v>217</v>
      </c>
      <c r="C68" s="40">
        <v>10</v>
      </c>
      <c r="D68" s="40" t="s">
        <v>278</v>
      </c>
      <c r="E68" s="40"/>
      <c r="F68" s="3">
        <f>SUM(F69)</f>
        <v>60</v>
      </c>
      <c r="G68" s="3">
        <f t="shared" ref="G68:H70" si="23">SUM(G69)</f>
        <v>20</v>
      </c>
      <c r="H68" s="3">
        <f t="shared" si="23"/>
        <v>20</v>
      </c>
    </row>
    <row r="69" spans="1:8">
      <c r="A69" s="1" t="s">
        <v>45</v>
      </c>
      <c r="B69" s="40" t="s">
        <v>217</v>
      </c>
      <c r="C69" s="40">
        <v>10</v>
      </c>
      <c r="D69" s="40" t="s">
        <v>279</v>
      </c>
      <c r="E69" s="40"/>
      <c r="F69" s="6">
        <f>SUM(F70)</f>
        <v>60</v>
      </c>
      <c r="G69" s="6">
        <f t="shared" si="23"/>
        <v>20</v>
      </c>
      <c r="H69" s="6">
        <f t="shared" si="23"/>
        <v>20</v>
      </c>
    </row>
    <row r="70" spans="1:8" ht="48.75">
      <c r="A70" s="4" t="s">
        <v>47</v>
      </c>
      <c r="B70" s="42" t="s">
        <v>217</v>
      </c>
      <c r="C70" s="42">
        <v>10</v>
      </c>
      <c r="D70" s="42" t="s">
        <v>280</v>
      </c>
      <c r="E70" s="42"/>
      <c r="F70" s="6">
        <f>SUM(F71)</f>
        <v>60</v>
      </c>
      <c r="G70" s="6">
        <f t="shared" si="23"/>
        <v>20</v>
      </c>
      <c r="H70" s="6">
        <f t="shared" si="23"/>
        <v>20</v>
      </c>
    </row>
    <row r="71" spans="1:8" ht="24.75">
      <c r="A71" s="4" t="s">
        <v>70</v>
      </c>
      <c r="B71" s="42" t="s">
        <v>217</v>
      </c>
      <c r="C71" s="42">
        <v>10</v>
      </c>
      <c r="D71" s="42" t="s">
        <v>280</v>
      </c>
      <c r="E71" s="42">
        <v>244</v>
      </c>
      <c r="F71" s="6">
        <f>'4программы'!I47</f>
        <v>60</v>
      </c>
      <c r="G71" s="6">
        <f>'4программы'!J47</f>
        <v>20</v>
      </c>
      <c r="H71" s="6">
        <f>'4программы'!K47</f>
        <v>20</v>
      </c>
    </row>
    <row r="72" spans="1:8" ht="74.25" customHeight="1">
      <c r="A72" s="1" t="s">
        <v>402</v>
      </c>
      <c r="B72" s="41" t="s">
        <v>217</v>
      </c>
      <c r="C72" s="41">
        <v>10</v>
      </c>
      <c r="D72" s="41" t="s">
        <v>282</v>
      </c>
      <c r="E72" s="41"/>
      <c r="F72" s="29">
        <f>SUM(F73)</f>
        <v>26.5</v>
      </c>
      <c r="G72" s="29">
        <f t="shared" ref="G72:H74" si="24">SUM(G73)</f>
        <v>22.1</v>
      </c>
      <c r="H72" s="29">
        <f t="shared" si="24"/>
        <v>23</v>
      </c>
    </row>
    <row r="73" spans="1:8">
      <c r="A73" s="1" t="s">
        <v>120</v>
      </c>
      <c r="B73" s="40" t="s">
        <v>217</v>
      </c>
      <c r="C73" s="40">
        <v>10</v>
      </c>
      <c r="D73" s="41" t="s">
        <v>283</v>
      </c>
      <c r="E73" s="42"/>
      <c r="F73" s="3">
        <f>SUM(F74)</f>
        <v>26.5</v>
      </c>
      <c r="G73" s="3">
        <f t="shared" si="24"/>
        <v>22.1</v>
      </c>
      <c r="H73" s="3">
        <f t="shared" si="24"/>
        <v>23</v>
      </c>
    </row>
    <row r="74" spans="1:8">
      <c r="A74" s="4" t="s">
        <v>122</v>
      </c>
      <c r="B74" s="42" t="s">
        <v>217</v>
      </c>
      <c r="C74" s="42">
        <v>10</v>
      </c>
      <c r="D74" s="42" t="s">
        <v>284</v>
      </c>
      <c r="E74" s="42"/>
      <c r="F74" s="6">
        <f>SUM(F75)</f>
        <v>26.5</v>
      </c>
      <c r="G74" s="6">
        <f t="shared" si="24"/>
        <v>22.1</v>
      </c>
      <c r="H74" s="6">
        <f t="shared" si="24"/>
        <v>23</v>
      </c>
    </row>
    <row r="75" spans="1:8" ht="24.75">
      <c r="A75" s="4" t="s">
        <v>70</v>
      </c>
      <c r="B75" s="42" t="s">
        <v>217</v>
      </c>
      <c r="C75" s="42">
        <v>10</v>
      </c>
      <c r="D75" s="42" t="s">
        <v>284</v>
      </c>
      <c r="E75" s="42">
        <v>244</v>
      </c>
      <c r="F75" s="6">
        <f>'4программы'!I161</f>
        <v>26.5</v>
      </c>
      <c r="G75" s="6">
        <f>'4программы'!J161</f>
        <v>22.1</v>
      </c>
      <c r="H75" s="6">
        <f>'4программы'!K161</f>
        <v>23</v>
      </c>
    </row>
    <row r="76" spans="1:8">
      <c r="A76" s="1" t="s">
        <v>68</v>
      </c>
      <c r="B76" s="40" t="s">
        <v>219</v>
      </c>
      <c r="C76" s="42"/>
      <c r="D76" s="42"/>
      <c r="E76" s="42"/>
      <c r="F76" s="3">
        <f>F77+F87</f>
        <v>5278</v>
      </c>
      <c r="G76" s="3">
        <f t="shared" ref="G76:H76" si="25">G77+G87</f>
        <v>4623</v>
      </c>
      <c r="H76" s="3">
        <f t="shared" si="25"/>
        <v>4774.7</v>
      </c>
    </row>
    <row r="77" spans="1:8">
      <c r="A77" s="1" t="s">
        <v>151</v>
      </c>
      <c r="B77" s="40" t="s">
        <v>219</v>
      </c>
      <c r="C77" s="40" t="s">
        <v>232</v>
      </c>
      <c r="D77" s="42"/>
      <c r="E77" s="42"/>
      <c r="F77" s="3">
        <f>F78</f>
        <v>4158</v>
      </c>
      <c r="G77" s="3">
        <f t="shared" ref="G77:H79" si="26">G78</f>
        <v>4283</v>
      </c>
      <c r="H77" s="3">
        <f t="shared" si="26"/>
        <v>4404.7</v>
      </c>
    </row>
    <row r="78" spans="1:8" ht="48.75">
      <c r="A78" s="7" t="s">
        <v>403</v>
      </c>
      <c r="B78" s="41" t="s">
        <v>219</v>
      </c>
      <c r="C78" s="41" t="s">
        <v>232</v>
      </c>
      <c r="D78" s="41" t="s">
        <v>285</v>
      </c>
      <c r="E78" s="42"/>
      <c r="F78" s="29">
        <f>F79</f>
        <v>4158</v>
      </c>
      <c r="G78" s="29">
        <f t="shared" si="26"/>
        <v>4283</v>
      </c>
      <c r="H78" s="29">
        <f t="shared" si="26"/>
        <v>4404.7</v>
      </c>
    </row>
    <row r="79" spans="1:8" ht="24.75">
      <c r="A79" s="7" t="s">
        <v>147</v>
      </c>
      <c r="B79" s="41" t="s">
        <v>219</v>
      </c>
      <c r="C79" s="41" t="s">
        <v>232</v>
      </c>
      <c r="D79" s="41" t="s">
        <v>286</v>
      </c>
      <c r="E79" s="42"/>
      <c r="F79" s="29">
        <f>F80</f>
        <v>4158</v>
      </c>
      <c r="G79" s="29">
        <f t="shared" si="26"/>
        <v>4283</v>
      </c>
      <c r="H79" s="29">
        <f t="shared" si="26"/>
        <v>4404.7</v>
      </c>
    </row>
    <row r="80" spans="1:8" ht="24" customHeight="1">
      <c r="A80" s="7" t="s">
        <v>287</v>
      </c>
      <c r="B80" s="41" t="s">
        <v>219</v>
      </c>
      <c r="C80" s="41" t="s">
        <v>232</v>
      </c>
      <c r="D80" s="41" t="s">
        <v>288</v>
      </c>
      <c r="E80" s="42"/>
      <c r="F80" s="29">
        <f>F81+F83+F85</f>
        <v>4158</v>
      </c>
      <c r="G80" s="29">
        <f t="shared" ref="G80:H80" si="27">G81+G83+G85</f>
        <v>4283</v>
      </c>
      <c r="H80" s="29">
        <f t="shared" si="27"/>
        <v>4404.7</v>
      </c>
    </row>
    <row r="81" spans="1:8">
      <c r="A81" s="4" t="s">
        <v>149</v>
      </c>
      <c r="B81" s="42" t="s">
        <v>219</v>
      </c>
      <c r="C81" s="42" t="s">
        <v>232</v>
      </c>
      <c r="D81" s="42" t="s">
        <v>289</v>
      </c>
      <c r="E81" s="42"/>
      <c r="F81" s="6">
        <f>F82</f>
        <v>4158</v>
      </c>
      <c r="G81" s="6">
        <f t="shared" ref="G81:H81" si="28">G82</f>
        <v>4283</v>
      </c>
      <c r="H81" s="6">
        <f t="shared" si="28"/>
        <v>4404.7</v>
      </c>
    </row>
    <row r="82" spans="1:8" ht="24.75">
      <c r="A82" s="4" t="s">
        <v>70</v>
      </c>
      <c r="B82" s="42" t="s">
        <v>219</v>
      </c>
      <c r="C82" s="42" t="s">
        <v>232</v>
      </c>
      <c r="D82" s="42" t="s">
        <v>289</v>
      </c>
      <c r="E82" s="42">
        <v>244</v>
      </c>
      <c r="F82" s="6">
        <f>'4программы'!I207</f>
        <v>4158</v>
      </c>
      <c r="G82" s="6">
        <f>'4программы'!J207</f>
        <v>4283</v>
      </c>
      <c r="H82" s="6">
        <f>'4программы'!K207</f>
        <v>4404.7</v>
      </c>
    </row>
    <row r="83" spans="1:8" ht="24.75">
      <c r="A83" s="4" t="s">
        <v>290</v>
      </c>
      <c r="B83" s="42" t="s">
        <v>219</v>
      </c>
      <c r="C83" s="42" t="s">
        <v>232</v>
      </c>
      <c r="D83" s="42" t="s">
        <v>154</v>
      </c>
      <c r="E83" s="44"/>
      <c r="F83" s="6">
        <f>F84</f>
        <v>0</v>
      </c>
      <c r="G83" s="6">
        <f t="shared" ref="G83:H83" si="29">G84</f>
        <v>0</v>
      </c>
      <c r="H83" s="6">
        <f t="shared" si="29"/>
        <v>0</v>
      </c>
    </row>
    <row r="84" spans="1:8">
      <c r="A84" s="4" t="s">
        <v>152</v>
      </c>
      <c r="B84" s="42" t="s">
        <v>219</v>
      </c>
      <c r="C84" s="42" t="s">
        <v>232</v>
      </c>
      <c r="D84" s="42" t="s">
        <v>154</v>
      </c>
      <c r="E84" s="42">
        <v>244</v>
      </c>
      <c r="F84" s="6">
        <f>'4программы'!I211</f>
        <v>0</v>
      </c>
      <c r="G84" s="6">
        <f>'4программы'!J211</f>
        <v>0</v>
      </c>
      <c r="H84" s="6">
        <f>'4программы'!K211</f>
        <v>0</v>
      </c>
    </row>
    <row r="85" spans="1:8" ht="24.75">
      <c r="A85" s="4" t="s">
        <v>291</v>
      </c>
      <c r="B85" s="42" t="s">
        <v>219</v>
      </c>
      <c r="C85" s="42" t="s">
        <v>232</v>
      </c>
      <c r="D85" s="42" t="s">
        <v>156</v>
      </c>
      <c r="E85" s="44"/>
      <c r="F85" s="6">
        <f>F86</f>
        <v>0</v>
      </c>
      <c r="G85" s="6">
        <f t="shared" ref="G85:H85" si="30">G86</f>
        <v>0</v>
      </c>
      <c r="H85" s="6">
        <f t="shared" si="30"/>
        <v>0</v>
      </c>
    </row>
    <row r="86" spans="1:8">
      <c r="A86" s="4" t="s">
        <v>152</v>
      </c>
      <c r="B86" s="42" t="s">
        <v>219</v>
      </c>
      <c r="C86" s="42" t="s">
        <v>232</v>
      </c>
      <c r="D86" s="42" t="s">
        <v>156</v>
      </c>
      <c r="E86" s="42">
        <v>244</v>
      </c>
      <c r="F86" s="6">
        <f>'4программы'!I215</f>
        <v>0</v>
      </c>
      <c r="G86" s="6">
        <f>'4программы'!J215</f>
        <v>0</v>
      </c>
      <c r="H86" s="6">
        <f>'4программы'!K215</f>
        <v>0</v>
      </c>
    </row>
    <row r="87" spans="1:8" ht="15.75" customHeight="1">
      <c r="A87" s="1" t="s">
        <v>69</v>
      </c>
      <c r="B87" s="40" t="s">
        <v>219</v>
      </c>
      <c r="C87" s="40">
        <v>12</v>
      </c>
      <c r="D87" s="40"/>
      <c r="E87" s="40"/>
      <c r="F87" s="3">
        <f>F88+F104</f>
        <v>1120</v>
      </c>
      <c r="G87" s="3">
        <f t="shared" ref="G87:H87" si="31">G88+G104</f>
        <v>340</v>
      </c>
      <c r="H87" s="3">
        <f t="shared" si="31"/>
        <v>370</v>
      </c>
    </row>
    <row r="88" spans="1:8" ht="64.5">
      <c r="A88" s="31" t="s">
        <v>404</v>
      </c>
      <c r="B88" s="41" t="s">
        <v>219</v>
      </c>
      <c r="C88" s="41">
        <v>12</v>
      </c>
      <c r="D88" s="41" t="s">
        <v>292</v>
      </c>
      <c r="E88" s="41"/>
      <c r="F88" s="29">
        <f>F89</f>
        <v>1120</v>
      </c>
      <c r="G88" s="29">
        <f t="shared" ref="G88:H88" si="32">G89</f>
        <v>340</v>
      </c>
      <c r="H88" s="29">
        <f t="shared" si="32"/>
        <v>370</v>
      </c>
    </row>
    <row r="89" spans="1:8" ht="24.75">
      <c r="A89" s="4" t="s">
        <v>64</v>
      </c>
      <c r="B89" s="42" t="s">
        <v>219</v>
      </c>
      <c r="C89" s="42">
        <v>12</v>
      </c>
      <c r="D89" s="42" t="s">
        <v>293</v>
      </c>
      <c r="E89" s="42"/>
      <c r="F89" s="6">
        <f>F90+F92+F94+F96+F98+F100+F102</f>
        <v>1120</v>
      </c>
      <c r="G89" s="6">
        <f t="shared" ref="G89:H89" si="33">G90+G94+G96+G98+G100+G102</f>
        <v>340</v>
      </c>
      <c r="H89" s="6">
        <f t="shared" si="33"/>
        <v>370</v>
      </c>
    </row>
    <row r="90" spans="1:8" ht="36.75">
      <c r="A90" s="12" t="s">
        <v>66</v>
      </c>
      <c r="B90" s="42" t="s">
        <v>219</v>
      </c>
      <c r="C90" s="42">
        <v>12</v>
      </c>
      <c r="D90" s="42" t="s">
        <v>294</v>
      </c>
      <c r="E90" s="42"/>
      <c r="F90" s="6">
        <f>F91</f>
        <v>70</v>
      </c>
      <c r="G90" s="6">
        <f t="shared" ref="G90:H92" si="34">G91</f>
        <v>70</v>
      </c>
      <c r="H90" s="6">
        <f t="shared" si="34"/>
        <v>70</v>
      </c>
    </row>
    <row r="91" spans="1:8" ht="24.75">
      <c r="A91" s="4" t="s">
        <v>70</v>
      </c>
      <c r="B91" s="42" t="s">
        <v>219</v>
      </c>
      <c r="C91" s="42">
        <v>12</v>
      </c>
      <c r="D91" s="42" t="s">
        <v>294</v>
      </c>
      <c r="E91" s="42">
        <v>244</v>
      </c>
      <c r="F91" s="6">
        <f>'4программы'!I65</f>
        <v>70</v>
      </c>
      <c r="G91" s="6">
        <f>'4программы'!J65</f>
        <v>70</v>
      </c>
      <c r="H91" s="6">
        <f>'4программы'!K65</f>
        <v>70</v>
      </c>
    </row>
    <row r="92" spans="1:8" ht="54" customHeight="1">
      <c r="A92" s="12" t="s">
        <v>439</v>
      </c>
      <c r="B92" s="106" t="s">
        <v>219</v>
      </c>
      <c r="C92" s="106">
        <v>12</v>
      </c>
      <c r="D92" s="106" t="s">
        <v>441</v>
      </c>
      <c r="E92" s="106"/>
      <c r="F92" s="105">
        <f>F93</f>
        <v>11</v>
      </c>
      <c r="G92" s="105">
        <f t="shared" si="34"/>
        <v>0</v>
      </c>
      <c r="H92" s="105">
        <f t="shared" si="34"/>
        <v>0</v>
      </c>
    </row>
    <row r="93" spans="1:8" ht="24.75">
      <c r="A93" s="4" t="s">
        <v>70</v>
      </c>
      <c r="B93" s="106" t="s">
        <v>219</v>
      </c>
      <c r="C93" s="106">
        <v>12</v>
      </c>
      <c r="D93" s="106" t="s">
        <v>441</v>
      </c>
      <c r="E93" s="106">
        <v>244</v>
      </c>
      <c r="F93" s="105">
        <f>'4программы'!I69</f>
        <v>11</v>
      </c>
      <c r="G93" s="105">
        <f>'4программы'!J67</f>
        <v>0</v>
      </c>
      <c r="H93" s="105">
        <f>'4программы'!K67</f>
        <v>0</v>
      </c>
    </row>
    <row r="94" spans="1:8" ht="48.75">
      <c r="A94" s="12" t="s">
        <v>71</v>
      </c>
      <c r="B94" s="42" t="s">
        <v>219</v>
      </c>
      <c r="C94" s="42">
        <v>12</v>
      </c>
      <c r="D94" s="42" t="s">
        <v>295</v>
      </c>
      <c r="E94" s="42"/>
      <c r="F94" s="6">
        <f>F95</f>
        <v>100</v>
      </c>
      <c r="G94" s="6">
        <f t="shared" ref="G94:H94" si="35">G95</f>
        <v>100</v>
      </c>
      <c r="H94" s="6">
        <f t="shared" si="35"/>
        <v>100</v>
      </c>
    </row>
    <row r="95" spans="1:8" ht="24.75">
      <c r="A95" s="4" t="s">
        <v>70</v>
      </c>
      <c r="B95" s="42" t="s">
        <v>219</v>
      </c>
      <c r="C95" s="42">
        <v>12</v>
      </c>
      <c r="D95" s="42" t="s">
        <v>295</v>
      </c>
      <c r="E95" s="42">
        <v>244</v>
      </c>
      <c r="F95" s="6">
        <f>'4программы'!I73</f>
        <v>100</v>
      </c>
      <c r="G95" s="6">
        <f>'4программы'!J73</f>
        <v>100</v>
      </c>
      <c r="H95" s="6">
        <f>'4программы'!K73</f>
        <v>100</v>
      </c>
    </row>
    <row r="96" spans="1:8" ht="60.75" customHeight="1">
      <c r="A96" s="12" t="s">
        <v>73</v>
      </c>
      <c r="B96" s="42" t="s">
        <v>219</v>
      </c>
      <c r="C96" s="42">
        <v>12</v>
      </c>
      <c r="D96" s="42" t="s">
        <v>296</v>
      </c>
      <c r="E96" s="42"/>
      <c r="F96" s="6">
        <f>F97</f>
        <v>100</v>
      </c>
      <c r="G96" s="6">
        <f t="shared" ref="G96:H96" si="36">G97</f>
        <v>70</v>
      </c>
      <c r="H96" s="6">
        <f t="shared" si="36"/>
        <v>100</v>
      </c>
    </row>
    <row r="97" spans="1:8" ht="24.75">
      <c r="A97" s="4" t="s">
        <v>70</v>
      </c>
      <c r="B97" s="42" t="s">
        <v>219</v>
      </c>
      <c r="C97" s="42">
        <v>12</v>
      </c>
      <c r="D97" s="42" t="s">
        <v>296</v>
      </c>
      <c r="E97" s="42">
        <v>244</v>
      </c>
      <c r="F97" s="6">
        <f>'4программы'!I77</f>
        <v>100</v>
      </c>
      <c r="G97" s="6">
        <f>'4программы'!J77</f>
        <v>70</v>
      </c>
      <c r="H97" s="6">
        <f>'4программы'!K77</f>
        <v>100</v>
      </c>
    </row>
    <row r="98" spans="1:8" ht="24.75">
      <c r="A98" s="12" t="s">
        <v>75</v>
      </c>
      <c r="B98" s="42" t="s">
        <v>219</v>
      </c>
      <c r="C98" s="42">
        <v>12</v>
      </c>
      <c r="D98" s="42" t="s">
        <v>297</v>
      </c>
      <c r="E98" s="42"/>
      <c r="F98" s="6">
        <f>F99</f>
        <v>139</v>
      </c>
      <c r="G98" s="6">
        <f t="shared" ref="G98:H98" si="37">G99</f>
        <v>0</v>
      </c>
      <c r="H98" s="6">
        <f t="shared" si="37"/>
        <v>0</v>
      </c>
    </row>
    <row r="99" spans="1:8" ht="24.75">
      <c r="A99" s="4" t="s">
        <v>70</v>
      </c>
      <c r="B99" s="42" t="s">
        <v>219</v>
      </c>
      <c r="C99" s="42">
        <v>12</v>
      </c>
      <c r="D99" s="42" t="s">
        <v>297</v>
      </c>
      <c r="E99" s="42">
        <v>244</v>
      </c>
      <c r="F99" s="6">
        <f>'4программы'!I81</f>
        <v>139</v>
      </c>
      <c r="G99" s="6">
        <f>'4программы'!J81</f>
        <v>0</v>
      </c>
      <c r="H99" s="6">
        <f>'4программы'!K81</f>
        <v>0</v>
      </c>
    </row>
    <row r="100" spans="1:8">
      <c r="A100" s="12" t="s">
        <v>77</v>
      </c>
      <c r="B100" s="42" t="s">
        <v>219</v>
      </c>
      <c r="C100" s="42">
        <v>12</v>
      </c>
      <c r="D100" s="42" t="s">
        <v>298</v>
      </c>
      <c r="E100" s="42"/>
      <c r="F100" s="6">
        <f>F101</f>
        <v>600</v>
      </c>
      <c r="G100" s="6">
        <f t="shared" ref="G100:H100" si="38">G101</f>
        <v>0</v>
      </c>
      <c r="H100" s="6">
        <f t="shared" si="38"/>
        <v>0</v>
      </c>
    </row>
    <row r="101" spans="1:8" ht="24.75">
      <c r="A101" s="4" t="s">
        <v>70</v>
      </c>
      <c r="B101" s="42" t="s">
        <v>219</v>
      </c>
      <c r="C101" s="42">
        <v>12</v>
      </c>
      <c r="D101" s="42" t="s">
        <v>298</v>
      </c>
      <c r="E101" s="42">
        <v>244</v>
      </c>
      <c r="F101" s="6">
        <f>'4программы'!I85</f>
        <v>600</v>
      </c>
      <c r="G101" s="6">
        <f>'4программы'!J85</f>
        <v>0</v>
      </c>
      <c r="H101" s="6">
        <f>'4программы'!K85</f>
        <v>0</v>
      </c>
    </row>
    <row r="102" spans="1:8" ht="24.75">
      <c r="A102" s="12" t="s">
        <v>79</v>
      </c>
      <c r="B102" s="42" t="s">
        <v>219</v>
      </c>
      <c r="C102" s="42">
        <v>12</v>
      </c>
      <c r="D102" s="42" t="s">
        <v>299</v>
      </c>
      <c r="E102" s="42"/>
      <c r="F102" s="6">
        <f>F103</f>
        <v>100</v>
      </c>
      <c r="G102" s="6">
        <f t="shared" ref="G102:H102" si="39">G103</f>
        <v>100</v>
      </c>
      <c r="H102" s="6">
        <f t="shared" si="39"/>
        <v>100</v>
      </c>
    </row>
    <row r="103" spans="1:8" ht="24.75">
      <c r="A103" s="4" t="s">
        <v>70</v>
      </c>
      <c r="B103" s="42" t="s">
        <v>219</v>
      </c>
      <c r="C103" s="42">
        <v>12</v>
      </c>
      <c r="D103" s="42" t="s">
        <v>299</v>
      </c>
      <c r="E103" s="42">
        <v>244</v>
      </c>
      <c r="F103" s="6">
        <f>'4программы'!I89</f>
        <v>100</v>
      </c>
      <c r="G103" s="6">
        <f>'4программы'!J89</f>
        <v>100</v>
      </c>
      <c r="H103" s="6">
        <f>'4программы'!K89</f>
        <v>100</v>
      </c>
    </row>
    <row r="104" spans="1:8" ht="96.75">
      <c r="A104" s="9" t="s">
        <v>405</v>
      </c>
      <c r="B104" s="40" t="s">
        <v>219</v>
      </c>
      <c r="C104" s="40">
        <v>12</v>
      </c>
      <c r="D104" s="20" t="s">
        <v>124</v>
      </c>
      <c r="E104" s="40"/>
      <c r="F104" s="3">
        <f>F105</f>
        <v>0</v>
      </c>
      <c r="G104" s="3">
        <f t="shared" ref="G104:H105" si="40">G105</f>
        <v>0</v>
      </c>
      <c r="H104" s="3">
        <f t="shared" si="40"/>
        <v>0</v>
      </c>
    </row>
    <row r="105" spans="1:8" ht="24.75">
      <c r="A105" s="10" t="s">
        <v>125</v>
      </c>
      <c r="B105" s="42" t="s">
        <v>219</v>
      </c>
      <c r="C105" s="42">
        <v>12</v>
      </c>
      <c r="D105" s="21" t="s">
        <v>124</v>
      </c>
      <c r="E105" s="42"/>
      <c r="F105" s="6">
        <f>F106</f>
        <v>0</v>
      </c>
      <c r="G105" s="6">
        <f t="shared" si="40"/>
        <v>0</v>
      </c>
      <c r="H105" s="6">
        <f t="shared" si="40"/>
        <v>0</v>
      </c>
    </row>
    <row r="106" spans="1:8" ht="26.25" customHeight="1">
      <c r="A106" s="10" t="s">
        <v>70</v>
      </c>
      <c r="B106" s="42" t="s">
        <v>219</v>
      </c>
      <c r="C106" s="42">
        <v>12</v>
      </c>
      <c r="D106" s="21" t="s">
        <v>124</v>
      </c>
      <c r="E106" s="42">
        <v>244</v>
      </c>
      <c r="F106" s="6">
        <f>'4программы'!I170</f>
        <v>0</v>
      </c>
      <c r="G106" s="6">
        <f>'4программы'!J170</f>
        <v>0</v>
      </c>
      <c r="H106" s="6">
        <f>'4программы'!K170</f>
        <v>0</v>
      </c>
    </row>
    <row r="107" spans="1:8">
      <c r="A107" s="1" t="s">
        <v>14</v>
      </c>
      <c r="B107" s="40" t="s">
        <v>216</v>
      </c>
      <c r="C107" s="40"/>
      <c r="D107" s="44"/>
      <c r="E107" s="40"/>
      <c r="F107" s="28">
        <f>F108+F122+F129</f>
        <v>164921.79999999999</v>
      </c>
      <c r="G107" s="28">
        <f t="shared" ref="G107:H107" si="41">G108+G122+G129+G173</f>
        <v>21630.400000000001</v>
      </c>
      <c r="H107" s="28">
        <f t="shared" si="41"/>
        <v>21400.5</v>
      </c>
    </row>
    <row r="108" spans="1:8">
      <c r="A108" s="1" t="s">
        <v>88</v>
      </c>
      <c r="B108" s="40" t="s">
        <v>216</v>
      </c>
      <c r="C108" s="40" t="s">
        <v>218</v>
      </c>
      <c r="D108" s="42"/>
      <c r="E108" s="42"/>
      <c r="F108" s="3">
        <f>F109+F120</f>
        <v>35318</v>
      </c>
      <c r="G108" s="3">
        <f t="shared" ref="G108:H108" si="42">G109+G120</f>
        <v>62.5</v>
      </c>
      <c r="H108" s="3">
        <f t="shared" si="42"/>
        <v>65</v>
      </c>
    </row>
    <row r="109" spans="1:8" ht="54">
      <c r="A109" s="31" t="s">
        <v>406</v>
      </c>
      <c r="B109" s="41" t="s">
        <v>216</v>
      </c>
      <c r="C109" s="41" t="s">
        <v>218</v>
      </c>
      <c r="D109" s="41" t="s">
        <v>300</v>
      </c>
      <c r="E109" s="41"/>
      <c r="F109" s="3">
        <f>F110+F116+F118</f>
        <v>35318</v>
      </c>
      <c r="G109" s="3">
        <f t="shared" ref="G109:H109" si="43">G110+G116+G118</f>
        <v>62.5</v>
      </c>
      <c r="H109" s="3">
        <f t="shared" si="43"/>
        <v>65</v>
      </c>
    </row>
    <row r="110" spans="1:8" ht="24.75">
      <c r="A110" s="7" t="s">
        <v>82</v>
      </c>
      <c r="B110" s="41" t="s">
        <v>216</v>
      </c>
      <c r="C110" s="41" t="s">
        <v>218</v>
      </c>
      <c r="D110" s="41" t="s">
        <v>301</v>
      </c>
      <c r="E110" s="41"/>
      <c r="F110" s="3">
        <f>F111+F114</f>
        <v>16526.599999999999</v>
      </c>
      <c r="G110" s="3">
        <f t="shared" ref="G110:H110" si="44">G111+G114</f>
        <v>62.5</v>
      </c>
      <c r="H110" s="3">
        <f t="shared" si="44"/>
        <v>65</v>
      </c>
    </row>
    <row r="111" spans="1:8" ht="37.5" customHeight="1">
      <c r="A111" s="12" t="s">
        <v>222</v>
      </c>
      <c r="B111" s="43" t="s">
        <v>216</v>
      </c>
      <c r="C111" s="43" t="s">
        <v>218</v>
      </c>
      <c r="D111" s="49" t="s">
        <v>303</v>
      </c>
      <c r="E111" s="43"/>
      <c r="F111" s="32">
        <f>F112+F113</f>
        <v>598.29999999999995</v>
      </c>
      <c r="G111" s="32">
        <f t="shared" ref="G111:H111" si="45">G112+G113</f>
        <v>62.5</v>
      </c>
      <c r="H111" s="32">
        <f t="shared" si="45"/>
        <v>65</v>
      </c>
    </row>
    <row r="112" spans="1:8" ht="24.75">
      <c r="A112" s="4" t="s">
        <v>70</v>
      </c>
      <c r="B112" s="42" t="s">
        <v>216</v>
      </c>
      <c r="C112" s="42" t="s">
        <v>218</v>
      </c>
      <c r="D112" s="19" t="s">
        <v>303</v>
      </c>
      <c r="E112" s="42">
        <v>244</v>
      </c>
      <c r="F112" s="6">
        <f>'4программы'!I95</f>
        <v>65</v>
      </c>
      <c r="G112" s="6">
        <f>'4программы'!J95</f>
        <v>62.5</v>
      </c>
      <c r="H112" s="6">
        <f>'4программы'!K95</f>
        <v>65</v>
      </c>
    </row>
    <row r="113" spans="1:8" ht="24.75">
      <c r="A113" s="4" t="s">
        <v>89</v>
      </c>
      <c r="B113" s="42" t="s">
        <v>216</v>
      </c>
      <c r="C113" s="42" t="s">
        <v>218</v>
      </c>
      <c r="D113" s="19" t="s">
        <v>303</v>
      </c>
      <c r="E113" s="42">
        <v>633</v>
      </c>
      <c r="F113" s="6">
        <f>'4программы'!I96</f>
        <v>533.29999999999995</v>
      </c>
      <c r="G113" s="6">
        <f>'4программы'!J96</f>
        <v>0</v>
      </c>
      <c r="H113" s="6">
        <f>'4программы'!K96</f>
        <v>0</v>
      </c>
    </row>
    <row r="114" spans="1:8" ht="25.5" customHeight="1">
      <c r="A114" s="51" t="s">
        <v>223</v>
      </c>
      <c r="B114" s="43" t="s">
        <v>216</v>
      </c>
      <c r="C114" s="43" t="s">
        <v>218</v>
      </c>
      <c r="D114" s="49" t="s">
        <v>361</v>
      </c>
      <c r="E114" s="43"/>
      <c r="F114" s="32">
        <f>F115</f>
        <v>15928.3</v>
      </c>
      <c r="G114" s="32">
        <f t="shared" ref="G114:H114" si="46">G115</f>
        <v>0</v>
      </c>
      <c r="H114" s="32">
        <f t="shared" si="46"/>
        <v>0</v>
      </c>
    </row>
    <row r="115" spans="1:8" ht="36.75">
      <c r="A115" s="24" t="s">
        <v>224</v>
      </c>
      <c r="B115" s="42" t="s">
        <v>216</v>
      </c>
      <c r="C115" s="42" t="s">
        <v>218</v>
      </c>
      <c r="D115" s="19" t="s">
        <v>361</v>
      </c>
      <c r="E115" s="42" t="s">
        <v>226</v>
      </c>
      <c r="F115" s="6">
        <f>SUM('4программы'!I100)</f>
        <v>15928.3</v>
      </c>
      <c r="G115" s="6">
        <f>SUM('4программы'!J100)</f>
        <v>0</v>
      </c>
      <c r="H115" s="6">
        <f>SUM('4программы'!K100)</f>
        <v>0</v>
      </c>
    </row>
    <row r="116" spans="1:8" ht="34.5" customHeight="1">
      <c r="A116" s="12" t="s">
        <v>227</v>
      </c>
      <c r="B116" s="43" t="s">
        <v>216</v>
      </c>
      <c r="C116" s="43" t="s">
        <v>218</v>
      </c>
      <c r="D116" s="43" t="s">
        <v>360</v>
      </c>
      <c r="E116" s="43"/>
      <c r="F116" s="32">
        <f>F117</f>
        <v>12111.1</v>
      </c>
      <c r="G116" s="32">
        <f t="shared" ref="G116:H116" si="47">G117</f>
        <v>0</v>
      </c>
      <c r="H116" s="32">
        <f t="shared" si="47"/>
        <v>0</v>
      </c>
    </row>
    <row r="117" spans="1:8" ht="36.75">
      <c r="A117" s="4" t="s">
        <v>87</v>
      </c>
      <c r="B117" s="42" t="s">
        <v>216</v>
      </c>
      <c r="C117" s="42" t="s">
        <v>218</v>
      </c>
      <c r="D117" s="42" t="s">
        <v>360</v>
      </c>
      <c r="E117" s="42" t="s">
        <v>226</v>
      </c>
      <c r="F117" s="6">
        <f>'4программы'!I104</f>
        <v>12111.1</v>
      </c>
      <c r="G117" s="6">
        <f>'4программы'!J104</f>
        <v>0</v>
      </c>
      <c r="H117" s="6">
        <f>'4программы'!K104</f>
        <v>0</v>
      </c>
    </row>
    <row r="118" spans="1:8" ht="31.5" customHeight="1">
      <c r="A118" s="48" t="s">
        <v>85</v>
      </c>
      <c r="B118" s="43" t="s">
        <v>216</v>
      </c>
      <c r="C118" s="43" t="s">
        <v>218</v>
      </c>
      <c r="D118" s="49" t="s">
        <v>302</v>
      </c>
      <c r="E118" s="50"/>
      <c r="F118" s="32">
        <f>F119</f>
        <v>6680.3</v>
      </c>
      <c r="G118" s="32">
        <f t="shared" ref="G118:H118" si="48">G119</f>
        <v>0</v>
      </c>
      <c r="H118" s="32">
        <f t="shared" si="48"/>
        <v>0</v>
      </c>
    </row>
    <row r="119" spans="1:8" ht="36.75">
      <c r="A119" s="4" t="s">
        <v>87</v>
      </c>
      <c r="B119" s="42" t="s">
        <v>216</v>
      </c>
      <c r="C119" s="42" t="s">
        <v>218</v>
      </c>
      <c r="D119" s="19" t="s">
        <v>302</v>
      </c>
      <c r="E119" s="42">
        <v>414</v>
      </c>
      <c r="F119" s="6">
        <f>'4программы'!I108</f>
        <v>6680.3</v>
      </c>
      <c r="G119" s="6">
        <f>'4программы'!J108</f>
        <v>0</v>
      </c>
      <c r="H119" s="6">
        <f>'4программы'!K108</f>
        <v>0</v>
      </c>
    </row>
    <row r="120" spans="1:8">
      <c r="A120" s="1" t="s">
        <v>305</v>
      </c>
      <c r="B120" s="40" t="s">
        <v>216</v>
      </c>
      <c r="C120" s="40" t="s">
        <v>218</v>
      </c>
      <c r="D120" s="18" t="s">
        <v>91</v>
      </c>
      <c r="E120" s="40"/>
      <c r="F120" s="3">
        <f>F121</f>
        <v>0</v>
      </c>
      <c r="G120" s="3">
        <f t="shared" ref="G120:H120" si="49">G121</f>
        <v>0</v>
      </c>
      <c r="H120" s="3">
        <f t="shared" si="49"/>
        <v>0</v>
      </c>
    </row>
    <row r="121" spans="1:8" ht="24.75">
      <c r="A121" s="4" t="s">
        <v>70</v>
      </c>
      <c r="B121" s="42" t="s">
        <v>216</v>
      </c>
      <c r="C121" s="42" t="s">
        <v>218</v>
      </c>
      <c r="D121" s="19" t="s">
        <v>91</v>
      </c>
      <c r="E121" s="42">
        <v>244</v>
      </c>
      <c r="F121" s="6">
        <f>'4программы'!I165</f>
        <v>0</v>
      </c>
      <c r="G121" s="6">
        <f>'4программы'!J165</f>
        <v>0</v>
      </c>
      <c r="H121" s="6">
        <f>'4программы'!K165</f>
        <v>0</v>
      </c>
    </row>
    <row r="122" spans="1:8">
      <c r="A122" s="1" t="s">
        <v>164</v>
      </c>
      <c r="B122" s="40" t="s">
        <v>216</v>
      </c>
      <c r="C122" s="40" t="s">
        <v>233</v>
      </c>
      <c r="D122" s="40"/>
      <c r="E122" s="40"/>
      <c r="F122" s="3">
        <f>F123</f>
        <v>460</v>
      </c>
      <c r="G122" s="3">
        <f t="shared" ref="G122:H125" si="50">G123</f>
        <v>192</v>
      </c>
      <c r="H122" s="3">
        <f t="shared" si="50"/>
        <v>195</v>
      </c>
    </row>
    <row r="123" spans="1:8" ht="48.75">
      <c r="A123" s="1" t="s">
        <v>393</v>
      </c>
      <c r="B123" s="40" t="s">
        <v>216</v>
      </c>
      <c r="C123" s="40" t="s">
        <v>233</v>
      </c>
      <c r="D123" s="40" t="s">
        <v>306</v>
      </c>
      <c r="E123" s="40"/>
      <c r="F123" s="3">
        <f>F124</f>
        <v>460</v>
      </c>
      <c r="G123" s="3">
        <f t="shared" si="50"/>
        <v>192</v>
      </c>
      <c r="H123" s="3">
        <f t="shared" si="50"/>
        <v>195</v>
      </c>
    </row>
    <row r="124" spans="1:8" ht="36.75">
      <c r="A124" s="1" t="s">
        <v>158</v>
      </c>
      <c r="B124" s="40" t="s">
        <v>216</v>
      </c>
      <c r="C124" s="40" t="s">
        <v>233</v>
      </c>
      <c r="D124" s="40" t="s">
        <v>307</v>
      </c>
      <c r="E124" s="40"/>
      <c r="F124" s="3">
        <f>F125</f>
        <v>460</v>
      </c>
      <c r="G124" s="3">
        <f t="shared" si="50"/>
        <v>192</v>
      </c>
      <c r="H124" s="3">
        <f t="shared" si="50"/>
        <v>195</v>
      </c>
    </row>
    <row r="125" spans="1:8" ht="24.75">
      <c r="A125" s="7" t="s">
        <v>308</v>
      </c>
      <c r="B125" s="41" t="s">
        <v>216</v>
      </c>
      <c r="C125" s="41" t="s">
        <v>233</v>
      </c>
      <c r="D125" s="41" t="s">
        <v>309</v>
      </c>
      <c r="E125" s="41"/>
      <c r="F125" s="29">
        <f>F126</f>
        <v>460</v>
      </c>
      <c r="G125" s="29">
        <f t="shared" si="50"/>
        <v>192</v>
      </c>
      <c r="H125" s="29">
        <f t="shared" si="50"/>
        <v>195</v>
      </c>
    </row>
    <row r="126" spans="1:8">
      <c r="A126" s="4" t="s">
        <v>162</v>
      </c>
      <c r="B126" s="42" t="s">
        <v>216</v>
      </c>
      <c r="C126" s="42" t="s">
        <v>233</v>
      </c>
      <c r="D126" s="43" t="s">
        <v>310</v>
      </c>
      <c r="E126" s="42"/>
      <c r="F126" s="6">
        <f>F127+F128</f>
        <v>460</v>
      </c>
      <c r="G126" s="6">
        <f t="shared" ref="G126:H126" si="51">G127+G128</f>
        <v>192</v>
      </c>
      <c r="H126" s="6">
        <f t="shared" si="51"/>
        <v>195</v>
      </c>
    </row>
    <row r="127" spans="1:8" ht="24.75">
      <c r="A127" s="4" t="s">
        <v>70</v>
      </c>
      <c r="B127" s="42" t="s">
        <v>216</v>
      </c>
      <c r="C127" s="42" t="s">
        <v>233</v>
      </c>
      <c r="D127" s="43" t="s">
        <v>310</v>
      </c>
      <c r="E127" s="42">
        <v>244</v>
      </c>
      <c r="F127" s="6">
        <f>'4программы'!I222</f>
        <v>460</v>
      </c>
      <c r="G127" s="6">
        <f>'4программы'!J222</f>
        <v>192</v>
      </c>
      <c r="H127" s="6">
        <f>'4программы'!K222</f>
        <v>195</v>
      </c>
    </row>
    <row r="128" spans="1:8" ht="48.75">
      <c r="A128" s="4" t="s">
        <v>311</v>
      </c>
      <c r="B128" s="42" t="s">
        <v>216</v>
      </c>
      <c r="C128" s="42" t="s">
        <v>233</v>
      </c>
      <c r="D128" s="43" t="s">
        <v>312</v>
      </c>
      <c r="E128" s="42">
        <v>813</v>
      </c>
      <c r="F128" s="6">
        <f>'4программы'!I226</f>
        <v>0</v>
      </c>
      <c r="G128" s="6">
        <f>'4программы'!J226</f>
        <v>0</v>
      </c>
      <c r="H128" s="6">
        <f>'4программы'!K226</f>
        <v>0</v>
      </c>
    </row>
    <row r="129" spans="1:8">
      <c r="A129" s="1" t="s">
        <v>15</v>
      </c>
      <c r="B129" s="40" t="s">
        <v>216</v>
      </c>
      <c r="C129" s="40" t="s">
        <v>217</v>
      </c>
      <c r="D129" s="40"/>
      <c r="E129" s="40"/>
      <c r="F129" s="28">
        <f>F130+F158+F164</f>
        <v>129143.8</v>
      </c>
      <c r="G129" s="28">
        <f t="shared" ref="G129:H129" si="52">G130+G158+G164</f>
        <v>21375.9</v>
      </c>
      <c r="H129" s="28">
        <f t="shared" si="52"/>
        <v>21140.5</v>
      </c>
    </row>
    <row r="130" spans="1:8" ht="72.75">
      <c r="A130" s="1" t="s">
        <v>407</v>
      </c>
      <c r="B130" s="40" t="s">
        <v>216</v>
      </c>
      <c r="C130" s="40" t="s">
        <v>217</v>
      </c>
      <c r="D130" s="40" t="s">
        <v>313</v>
      </c>
      <c r="E130" s="40"/>
      <c r="F130" s="28">
        <f>F131</f>
        <v>15647.3</v>
      </c>
      <c r="G130" s="28">
        <f t="shared" ref="G130:H130" si="53">G131</f>
        <v>13187.8</v>
      </c>
      <c r="H130" s="28">
        <f t="shared" si="53"/>
        <v>13630.3</v>
      </c>
    </row>
    <row r="131" spans="1:8" ht="24.75">
      <c r="A131" s="7" t="s">
        <v>93</v>
      </c>
      <c r="B131" s="41" t="s">
        <v>216</v>
      </c>
      <c r="C131" s="41" t="s">
        <v>217</v>
      </c>
      <c r="D131" s="40" t="s">
        <v>115</v>
      </c>
      <c r="E131" s="41"/>
      <c r="F131" s="47">
        <f>F132+F134+F136+F138+F146+F148+F150+F152+F154+F156</f>
        <v>15647.3</v>
      </c>
      <c r="G131" s="47">
        <f t="shared" ref="G131:H131" si="54">G132+G134+G136+G138+G146+G148+G150+G152+G154+G156</f>
        <v>13187.8</v>
      </c>
      <c r="H131" s="47">
        <f t="shared" si="54"/>
        <v>13630.3</v>
      </c>
    </row>
    <row r="132" spans="1:8" ht="24.75" customHeight="1">
      <c r="A132" s="33" t="s">
        <v>95</v>
      </c>
      <c r="B132" s="40" t="s">
        <v>216</v>
      </c>
      <c r="C132" s="40" t="s">
        <v>217</v>
      </c>
      <c r="D132" s="40" t="s">
        <v>314</v>
      </c>
      <c r="E132" s="40"/>
      <c r="F132" s="3">
        <f>F133</f>
        <v>665</v>
      </c>
      <c r="G132" s="3">
        <f t="shared" ref="G132:H132" si="55">G133</f>
        <v>380</v>
      </c>
      <c r="H132" s="3">
        <f t="shared" si="55"/>
        <v>396</v>
      </c>
    </row>
    <row r="133" spans="1:8" ht="24.75">
      <c r="A133" s="4" t="s">
        <v>70</v>
      </c>
      <c r="B133" s="42" t="s">
        <v>216</v>
      </c>
      <c r="C133" s="42" t="s">
        <v>217</v>
      </c>
      <c r="D133" s="42" t="s">
        <v>314</v>
      </c>
      <c r="E133" s="42">
        <v>244</v>
      </c>
      <c r="F133" s="6">
        <f>'4программы'!I114</f>
        <v>665</v>
      </c>
      <c r="G133" s="6">
        <f>'4программы'!J114</f>
        <v>380</v>
      </c>
      <c r="H133" s="6">
        <f>'4программы'!K114</f>
        <v>396</v>
      </c>
    </row>
    <row r="134" spans="1:8">
      <c r="A134" s="34" t="s">
        <v>97</v>
      </c>
      <c r="B134" s="40" t="s">
        <v>216</v>
      </c>
      <c r="C134" s="40" t="s">
        <v>217</v>
      </c>
      <c r="D134" s="40" t="s">
        <v>315</v>
      </c>
      <c r="E134" s="40"/>
      <c r="F134" s="3">
        <f>F135</f>
        <v>85</v>
      </c>
      <c r="G134" s="3">
        <f t="shared" ref="G134:H134" si="56">G135</f>
        <v>65</v>
      </c>
      <c r="H134" s="3">
        <f t="shared" si="56"/>
        <v>67</v>
      </c>
    </row>
    <row r="135" spans="1:8" ht="24.75">
      <c r="A135" s="4" t="s">
        <v>70</v>
      </c>
      <c r="B135" s="42" t="s">
        <v>216</v>
      </c>
      <c r="C135" s="42" t="s">
        <v>217</v>
      </c>
      <c r="D135" s="42" t="s">
        <v>315</v>
      </c>
      <c r="E135" s="42">
        <v>244</v>
      </c>
      <c r="F135" s="6">
        <f>'4программы'!I118</f>
        <v>85</v>
      </c>
      <c r="G135" s="6">
        <f>'4программы'!J118</f>
        <v>65</v>
      </c>
      <c r="H135" s="6">
        <f>'4программы'!K118</f>
        <v>67</v>
      </c>
    </row>
    <row r="136" spans="1:8">
      <c r="A136" s="34" t="s">
        <v>316</v>
      </c>
      <c r="B136" s="40" t="s">
        <v>216</v>
      </c>
      <c r="C136" s="40" t="s">
        <v>217</v>
      </c>
      <c r="D136" s="40" t="s">
        <v>317</v>
      </c>
      <c r="E136" s="40"/>
      <c r="F136" s="3">
        <f>F137</f>
        <v>7</v>
      </c>
      <c r="G136" s="3">
        <f t="shared" ref="G136:H136" si="57">G137</f>
        <v>50</v>
      </c>
      <c r="H136" s="3">
        <f t="shared" si="57"/>
        <v>50</v>
      </c>
    </row>
    <row r="137" spans="1:8" ht="24.75">
      <c r="A137" s="4" t="s">
        <v>70</v>
      </c>
      <c r="B137" s="42" t="s">
        <v>216</v>
      </c>
      <c r="C137" s="42" t="s">
        <v>217</v>
      </c>
      <c r="D137" s="42" t="s">
        <v>317</v>
      </c>
      <c r="E137" s="42">
        <v>244</v>
      </c>
      <c r="F137" s="6">
        <f>'4программы'!I122</f>
        <v>7</v>
      </c>
      <c r="G137" s="6">
        <f>'4программы'!J122</f>
        <v>50</v>
      </c>
      <c r="H137" s="6">
        <f>'4программы'!K122</f>
        <v>50</v>
      </c>
    </row>
    <row r="138" spans="1:8" ht="24.75">
      <c r="A138" s="7" t="s">
        <v>318</v>
      </c>
      <c r="B138" s="40" t="s">
        <v>216</v>
      </c>
      <c r="C138" s="40" t="s">
        <v>217</v>
      </c>
      <c r="D138" s="40" t="s">
        <v>319</v>
      </c>
      <c r="E138" s="40"/>
      <c r="F138" s="28">
        <f>F139+F140+F141+F142+F143+F145</f>
        <v>13290.9</v>
      </c>
      <c r="G138" s="28">
        <f t="shared" ref="G138:H138" si="58">G139+G141+G142+G143+G145</f>
        <v>12132.5</v>
      </c>
      <c r="H138" s="28">
        <f t="shared" si="58"/>
        <v>12806.5</v>
      </c>
    </row>
    <row r="139" spans="1:8">
      <c r="A139" s="4" t="s">
        <v>103</v>
      </c>
      <c r="B139" s="42" t="s">
        <v>216</v>
      </c>
      <c r="C139" s="42" t="s">
        <v>217</v>
      </c>
      <c r="D139" s="42" t="s">
        <v>319</v>
      </c>
      <c r="E139" s="42">
        <v>111</v>
      </c>
      <c r="F139" s="6">
        <f>'4программы'!I126</f>
        <v>8315</v>
      </c>
      <c r="G139" s="6">
        <f>'4программы'!J126</f>
        <v>8100</v>
      </c>
      <c r="H139" s="6">
        <f>'4программы'!K126</f>
        <v>8500</v>
      </c>
    </row>
    <row r="140" spans="1:8" ht="24.75">
      <c r="A140" s="61" t="s">
        <v>430</v>
      </c>
      <c r="B140" s="102" t="s">
        <v>216</v>
      </c>
      <c r="C140" s="102" t="s">
        <v>217</v>
      </c>
      <c r="D140" s="102" t="s">
        <v>319</v>
      </c>
      <c r="E140" s="102" t="s">
        <v>429</v>
      </c>
      <c r="F140" s="101">
        <f>'4программы'!I127</f>
        <v>300</v>
      </c>
      <c r="G140" s="101"/>
      <c r="H140" s="101"/>
    </row>
    <row r="141" spans="1:8" ht="36.75">
      <c r="A141" s="4" t="s">
        <v>104</v>
      </c>
      <c r="B141" s="42" t="s">
        <v>216</v>
      </c>
      <c r="C141" s="42" t="s">
        <v>217</v>
      </c>
      <c r="D141" s="42" t="s">
        <v>319</v>
      </c>
      <c r="E141" s="42">
        <v>119</v>
      </c>
      <c r="F141" s="6">
        <f>'4программы'!I128</f>
        <v>2501</v>
      </c>
      <c r="G141" s="6">
        <f>'4программы'!J128</f>
        <v>2446</v>
      </c>
      <c r="H141" s="6">
        <f>'4программы'!K128</f>
        <v>2570</v>
      </c>
    </row>
    <row r="142" spans="1:8" ht="24.75">
      <c r="A142" s="4" t="s">
        <v>70</v>
      </c>
      <c r="B142" s="42" t="s">
        <v>216</v>
      </c>
      <c r="C142" s="42" t="s">
        <v>217</v>
      </c>
      <c r="D142" s="42" t="s">
        <v>319</v>
      </c>
      <c r="E142" s="42">
        <v>244</v>
      </c>
      <c r="F142" s="35">
        <f>'4программы'!I129</f>
        <v>2109.9</v>
      </c>
      <c r="G142" s="35">
        <f>'4программы'!J129</f>
        <v>1550</v>
      </c>
      <c r="H142" s="35">
        <f>'4программы'!K129</f>
        <v>1700</v>
      </c>
    </row>
    <row r="143" spans="1:8">
      <c r="A143" s="4" t="s">
        <v>105</v>
      </c>
      <c r="B143" s="115" t="s">
        <v>216</v>
      </c>
      <c r="C143" s="115" t="s">
        <v>217</v>
      </c>
      <c r="D143" s="115" t="s">
        <v>319</v>
      </c>
      <c r="E143" s="115">
        <v>851</v>
      </c>
      <c r="F143" s="114">
        <f>'4программы'!I130</f>
        <v>30</v>
      </c>
      <c r="G143" s="114">
        <f>'4программы'!J130</f>
        <v>0</v>
      </c>
      <c r="H143" s="114">
        <f>'4программы'!K130</f>
        <v>0</v>
      </c>
    </row>
    <row r="144" spans="1:8">
      <c r="A144" s="4" t="s">
        <v>106</v>
      </c>
      <c r="B144" s="115"/>
      <c r="C144" s="115"/>
      <c r="D144" s="115"/>
      <c r="E144" s="115"/>
      <c r="F144" s="114"/>
      <c r="G144" s="114"/>
      <c r="H144" s="114"/>
    </row>
    <row r="145" spans="1:8">
      <c r="A145" s="4" t="s">
        <v>107</v>
      </c>
      <c r="B145" s="42" t="s">
        <v>216</v>
      </c>
      <c r="C145" s="42" t="s">
        <v>217</v>
      </c>
      <c r="D145" s="42" t="s">
        <v>319</v>
      </c>
      <c r="E145" s="42">
        <v>852</v>
      </c>
      <c r="F145" s="6">
        <f>'4программы'!I132</f>
        <v>35</v>
      </c>
      <c r="G145" s="6">
        <f>'4программы'!J132</f>
        <v>36.5</v>
      </c>
      <c r="H145" s="6">
        <f>'4программы'!K132</f>
        <v>36.5</v>
      </c>
    </row>
    <row r="146" spans="1:8">
      <c r="A146" s="33" t="s">
        <v>108</v>
      </c>
      <c r="B146" s="40" t="s">
        <v>216</v>
      </c>
      <c r="C146" s="40" t="s">
        <v>217</v>
      </c>
      <c r="D146" s="40" t="s">
        <v>320</v>
      </c>
      <c r="E146" s="40"/>
      <c r="F146" s="3">
        <f>F147</f>
        <v>30</v>
      </c>
      <c r="G146" s="3">
        <f t="shared" ref="G146:H146" si="59">G147</f>
        <v>350</v>
      </c>
      <c r="H146" s="3">
        <f t="shared" si="59"/>
        <v>150</v>
      </c>
    </row>
    <row r="147" spans="1:8" ht="24.75">
      <c r="A147" s="4" t="s">
        <v>70</v>
      </c>
      <c r="B147" s="42" t="s">
        <v>216</v>
      </c>
      <c r="C147" s="42" t="s">
        <v>217</v>
      </c>
      <c r="D147" s="42" t="s">
        <v>320</v>
      </c>
      <c r="E147" s="42">
        <v>244</v>
      </c>
      <c r="F147" s="6">
        <f>'4программы'!I136</f>
        <v>30</v>
      </c>
      <c r="G147" s="6">
        <f>'4программы'!J136</f>
        <v>350</v>
      </c>
      <c r="H147" s="6">
        <f>'4программы'!K136</f>
        <v>150</v>
      </c>
    </row>
    <row r="148" spans="1:8">
      <c r="A148" s="7" t="s">
        <v>110</v>
      </c>
      <c r="B148" s="40" t="s">
        <v>216</v>
      </c>
      <c r="C148" s="40" t="s">
        <v>217</v>
      </c>
      <c r="D148" s="40" t="s">
        <v>321</v>
      </c>
      <c r="E148" s="40"/>
      <c r="F148" s="3">
        <f>F149</f>
        <v>24.5</v>
      </c>
      <c r="G148" s="3">
        <f t="shared" ref="G148:H148" si="60">G149</f>
        <v>20</v>
      </c>
      <c r="H148" s="3">
        <f t="shared" si="60"/>
        <v>20</v>
      </c>
    </row>
    <row r="149" spans="1:8" ht="14.25" customHeight="1">
      <c r="A149" s="4" t="s">
        <v>70</v>
      </c>
      <c r="B149" s="42" t="s">
        <v>216</v>
      </c>
      <c r="C149" s="42" t="s">
        <v>217</v>
      </c>
      <c r="D149" s="42" t="s">
        <v>321</v>
      </c>
      <c r="E149" s="42">
        <v>244</v>
      </c>
      <c r="F149" s="6">
        <f>'4программы'!I140</f>
        <v>24.5</v>
      </c>
      <c r="G149" s="6">
        <f>'4программы'!J140</f>
        <v>20</v>
      </c>
      <c r="H149" s="6">
        <f>'4программы'!K140</f>
        <v>20</v>
      </c>
    </row>
    <row r="150" spans="1:8" ht="24.75">
      <c r="A150" s="7" t="s">
        <v>322</v>
      </c>
      <c r="B150" s="40" t="s">
        <v>216</v>
      </c>
      <c r="C150" s="40" t="s">
        <v>217</v>
      </c>
      <c r="D150" s="40" t="s">
        <v>323</v>
      </c>
      <c r="E150" s="41"/>
      <c r="F150" s="3">
        <f>F151</f>
        <v>15</v>
      </c>
      <c r="G150" s="3">
        <f t="shared" ref="G150:H150" si="61">G151</f>
        <v>60</v>
      </c>
      <c r="H150" s="3">
        <f t="shared" si="61"/>
        <v>30</v>
      </c>
    </row>
    <row r="151" spans="1:8" ht="24.75">
      <c r="A151" s="4" t="s">
        <v>70</v>
      </c>
      <c r="B151" s="42" t="s">
        <v>216</v>
      </c>
      <c r="C151" s="42" t="s">
        <v>217</v>
      </c>
      <c r="D151" s="42" t="s">
        <v>323</v>
      </c>
      <c r="E151" s="42">
        <v>244</v>
      </c>
      <c r="F151" s="6">
        <f>'4программы'!I144</f>
        <v>15</v>
      </c>
      <c r="G151" s="6">
        <f>'4программы'!J144</f>
        <v>60</v>
      </c>
      <c r="H151" s="6">
        <f>'4программы'!K144</f>
        <v>30</v>
      </c>
    </row>
    <row r="152" spans="1:8">
      <c r="A152" s="7" t="s">
        <v>328</v>
      </c>
      <c r="B152" s="41" t="s">
        <v>216</v>
      </c>
      <c r="C152" s="41" t="s">
        <v>217</v>
      </c>
      <c r="D152" s="41" t="s">
        <v>329</v>
      </c>
      <c r="E152" s="41"/>
      <c r="F152" s="29">
        <f>F153</f>
        <v>30</v>
      </c>
      <c r="G152" s="29">
        <f t="shared" ref="G152:H152" si="62">G153</f>
        <v>130.30000000000001</v>
      </c>
      <c r="H152" s="29">
        <f t="shared" si="62"/>
        <v>110.8</v>
      </c>
    </row>
    <row r="153" spans="1:8" ht="24.75">
      <c r="A153" s="4" t="s">
        <v>70</v>
      </c>
      <c r="B153" s="42" t="s">
        <v>216</v>
      </c>
      <c r="C153" s="42" t="s">
        <v>217</v>
      </c>
      <c r="D153" s="43" t="s">
        <v>329</v>
      </c>
      <c r="E153" s="42">
        <v>244</v>
      </c>
      <c r="F153" s="6">
        <f>'4программы'!I148</f>
        <v>30</v>
      </c>
      <c r="G153" s="6">
        <f>'4программы'!J148</f>
        <v>130.30000000000001</v>
      </c>
      <c r="H153" s="6">
        <f>'4программы'!K148</f>
        <v>110.8</v>
      </c>
    </row>
    <row r="154" spans="1:8" ht="39.75" customHeight="1">
      <c r="A154" s="7" t="s">
        <v>324</v>
      </c>
      <c r="B154" s="40" t="s">
        <v>216</v>
      </c>
      <c r="C154" s="40" t="s">
        <v>217</v>
      </c>
      <c r="D154" s="40" t="s">
        <v>325</v>
      </c>
      <c r="E154" s="40"/>
      <c r="F154" s="3">
        <f>F155</f>
        <v>1189.9000000000001</v>
      </c>
      <c r="G154" s="3">
        <f t="shared" ref="G154:H154" si="63">G155</f>
        <v>0</v>
      </c>
      <c r="H154" s="3">
        <f t="shared" si="63"/>
        <v>0</v>
      </c>
    </row>
    <row r="155" spans="1:8" ht="24.75">
      <c r="A155" s="4" t="s">
        <v>70</v>
      </c>
      <c r="B155" s="42" t="s">
        <v>216</v>
      </c>
      <c r="C155" s="42" t="s">
        <v>217</v>
      </c>
      <c r="D155" s="42" t="s">
        <v>325</v>
      </c>
      <c r="E155" s="42">
        <v>244</v>
      </c>
      <c r="F155" s="6">
        <f>'4программы'!I152</f>
        <v>1189.9000000000001</v>
      </c>
      <c r="G155" s="6">
        <f>'4программы'!J152</f>
        <v>0</v>
      </c>
      <c r="H155" s="6">
        <f>'4программы'!K152</f>
        <v>0</v>
      </c>
    </row>
    <row r="156" spans="1:8" ht="48.75">
      <c r="A156" s="7" t="s">
        <v>326</v>
      </c>
      <c r="B156" s="40" t="s">
        <v>216</v>
      </c>
      <c r="C156" s="40" t="s">
        <v>217</v>
      </c>
      <c r="D156" s="40" t="s">
        <v>327</v>
      </c>
      <c r="E156" s="40"/>
      <c r="F156" s="3">
        <f>F157</f>
        <v>310</v>
      </c>
      <c r="G156" s="3">
        <f t="shared" ref="G156:H156" si="64">G157</f>
        <v>0</v>
      </c>
      <c r="H156" s="3">
        <f t="shared" si="64"/>
        <v>0</v>
      </c>
    </row>
    <row r="157" spans="1:8" ht="24.75">
      <c r="A157" s="4" t="s">
        <v>70</v>
      </c>
      <c r="B157" s="42" t="s">
        <v>216</v>
      </c>
      <c r="C157" s="42" t="s">
        <v>217</v>
      </c>
      <c r="D157" s="42" t="s">
        <v>327</v>
      </c>
      <c r="E157" s="42">
        <v>244</v>
      </c>
      <c r="F157" s="6">
        <f>'4программы'!I155</f>
        <v>310</v>
      </c>
      <c r="G157" s="6">
        <f>'4программы'!J155</f>
        <v>0</v>
      </c>
      <c r="H157" s="6">
        <f>'4программы'!K155</f>
        <v>0</v>
      </c>
    </row>
    <row r="158" spans="1:8" ht="36.75">
      <c r="A158" s="1" t="s">
        <v>375</v>
      </c>
      <c r="B158" s="40" t="s">
        <v>216</v>
      </c>
      <c r="C158" s="40" t="s">
        <v>217</v>
      </c>
      <c r="D158" s="40" t="s">
        <v>330</v>
      </c>
      <c r="E158" s="42"/>
      <c r="F158" s="3">
        <f>F159</f>
        <v>1750</v>
      </c>
      <c r="G158" s="3">
        <f t="shared" ref="G158:H160" si="65">G159</f>
        <v>1734</v>
      </c>
      <c r="H158" s="3">
        <f t="shared" si="65"/>
        <v>1807.3</v>
      </c>
    </row>
    <row r="159" spans="1:8" ht="60" customHeight="1">
      <c r="A159" s="1" t="s">
        <v>408</v>
      </c>
      <c r="B159" s="40" t="s">
        <v>216</v>
      </c>
      <c r="C159" s="40" t="s">
        <v>217</v>
      </c>
      <c r="D159" s="40" t="s">
        <v>331</v>
      </c>
      <c r="E159" s="42"/>
      <c r="F159" s="3">
        <f>F160</f>
        <v>1750</v>
      </c>
      <c r="G159" s="3">
        <f t="shared" si="65"/>
        <v>1734</v>
      </c>
      <c r="H159" s="3">
        <f t="shared" si="65"/>
        <v>1807.3</v>
      </c>
    </row>
    <row r="160" spans="1:8" ht="24.75">
      <c r="A160" s="1" t="s">
        <v>10</v>
      </c>
      <c r="B160" s="40" t="s">
        <v>216</v>
      </c>
      <c r="C160" s="40" t="s">
        <v>217</v>
      </c>
      <c r="D160" s="40" t="s">
        <v>332</v>
      </c>
      <c r="E160" s="42"/>
      <c r="F160" s="3">
        <f>F161</f>
        <v>1750</v>
      </c>
      <c r="G160" s="3">
        <f t="shared" si="65"/>
        <v>1734</v>
      </c>
      <c r="H160" s="3">
        <f t="shared" si="65"/>
        <v>1807.3</v>
      </c>
    </row>
    <row r="161" spans="1:8">
      <c r="A161" s="7" t="s">
        <v>12</v>
      </c>
      <c r="B161" s="41" t="s">
        <v>216</v>
      </c>
      <c r="C161" s="41" t="s">
        <v>358</v>
      </c>
      <c r="D161" s="41" t="s">
        <v>333</v>
      </c>
      <c r="E161" s="41"/>
      <c r="F161" s="29">
        <f>F162+F163</f>
        <v>1750</v>
      </c>
      <c r="G161" s="29">
        <f t="shared" ref="G161:H161" si="66">G162+G163</f>
        <v>1734</v>
      </c>
      <c r="H161" s="29">
        <f t="shared" si="66"/>
        <v>1807.3</v>
      </c>
    </row>
    <row r="162" spans="1:8" ht="24.75">
      <c r="A162" s="4" t="s">
        <v>70</v>
      </c>
      <c r="B162" s="42" t="s">
        <v>216</v>
      </c>
      <c r="C162" s="42" t="s">
        <v>217</v>
      </c>
      <c r="D162" s="42" t="s">
        <v>333</v>
      </c>
      <c r="E162" s="42">
        <v>244</v>
      </c>
      <c r="F162" s="6">
        <f>'4программы'!I14</f>
        <v>195</v>
      </c>
      <c r="G162" s="6">
        <f>'4программы'!J14</f>
        <v>171</v>
      </c>
      <c r="H162" s="6">
        <f>'4программы'!K14</f>
        <v>181.8</v>
      </c>
    </row>
    <row r="163" spans="1:8">
      <c r="A163" s="4" t="s">
        <v>17</v>
      </c>
      <c r="B163" s="42" t="s">
        <v>216</v>
      </c>
      <c r="C163" s="42" t="s">
        <v>217</v>
      </c>
      <c r="D163" s="42" t="s">
        <v>333</v>
      </c>
      <c r="E163" s="42">
        <v>247</v>
      </c>
      <c r="F163" s="6">
        <f>'4программы'!I15</f>
        <v>1555</v>
      </c>
      <c r="G163" s="6">
        <f>'4программы'!J15</f>
        <v>1563</v>
      </c>
      <c r="H163" s="6">
        <f>'4программы'!K15</f>
        <v>1625.5</v>
      </c>
    </row>
    <row r="164" spans="1:8" ht="37.5" customHeight="1">
      <c r="A164" s="95" t="s">
        <v>409</v>
      </c>
      <c r="B164" s="40" t="s">
        <v>216</v>
      </c>
      <c r="C164" s="40" t="s">
        <v>217</v>
      </c>
      <c r="D164" s="40" t="s">
        <v>334</v>
      </c>
      <c r="E164" s="42"/>
      <c r="F164" s="3">
        <f>F165</f>
        <v>111746.5</v>
      </c>
      <c r="G164" s="3">
        <f t="shared" ref="G164:H164" si="67">G165</f>
        <v>6454.1</v>
      </c>
      <c r="H164" s="3">
        <f t="shared" si="67"/>
        <v>5702.9</v>
      </c>
    </row>
    <row r="165" spans="1:8" ht="50.25" customHeight="1">
      <c r="A165" s="95" t="s">
        <v>410</v>
      </c>
      <c r="B165" s="40" t="s">
        <v>216</v>
      </c>
      <c r="C165" s="40" t="s">
        <v>217</v>
      </c>
      <c r="D165" s="41" t="s">
        <v>335</v>
      </c>
      <c r="E165" s="40"/>
      <c r="F165" s="3">
        <f>F166+F168+F171+F173+F175</f>
        <v>111746.5</v>
      </c>
      <c r="G165" s="3">
        <f t="shared" ref="G165:H165" si="68">G166+G168+G171</f>
        <v>6454.1</v>
      </c>
      <c r="H165" s="3">
        <f t="shared" si="68"/>
        <v>5702.9</v>
      </c>
    </row>
    <row r="166" spans="1:8" ht="24.75">
      <c r="A166" s="12" t="s">
        <v>336</v>
      </c>
      <c r="B166" s="42" t="s">
        <v>216</v>
      </c>
      <c r="C166" s="42" t="s">
        <v>217</v>
      </c>
      <c r="D166" s="43" t="s">
        <v>337</v>
      </c>
      <c r="E166" s="42"/>
      <c r="F166" s="6">
        <f>F167</f>
        <v>2821</v>
      </c>
      <c r="G166" s="6">
        <f t="shared" ref="G166:H166" si="69">G167</f>
        <v>2650</v>
      </c>
      <c r="H166" s="6">
        <f t="shared" si="69"/>
        <v>2750</v>
      </c>
    </row>
    <row r="167" spans="1:8" ht="24.75">
      <c r="A167" s="4" t="s">
        <v>70</v>
      </c>
      <c r="B167" s="42" t="s">
        <v>216</v>
      </c>
      <c r="C167" s="42" t="s">
        <v>217</v>
      </c>
      <c r="D167" s="43" t="s">
        <v>337</v>
      </c>
      <c r="E167" s="42">
        <v>244</v>
      </c>
      <c r="F167" s="6">
        <f>'4программы'!I237</f>
        <v>2821</v>
      </c>
      <c r="G167" s="6">
        <f>'4программы'!J237</f>
        <v>2650</v>
      </c>
      <c r="H167" s="6">
        <f>'4программы'!K237</f>
        <v>2750</v>
      </c>
    </row>
    <row r="168" spans="1:8" ht="24.75">
      <c r="A168" s="12" t="s">
        <v>172</v>
      </c>
      <c r="B168" s="42" t="s">
        <v>216</v>
      </c>
      <c r="C168" s="42" t="s">
        <v>217</v>
      </c>
      <c r="D168" s="43" t="s">
        <v>338</v>
      </c>
      <c r="E168" s="42"/>
      <c r="F168" s="6">
        <f>F169+F170</f>
        <v>8465.4</v>
      </c>
      <c r="G168" s="6">
        <f t="shared" ref="G168:H168" si="70">G169+G170</f>
        <v>3804.1000000000004</v>
      </c>
      <c r="H168" s="6">
        <f t="shared" si="70"/>
        <v>2952.8999999999996</v>
      </c>
    </row>
    <row r="169" spans="1:8" ht="24.75">
      <c r="A169" s="4" t="s">
        <v>70</v>
      </c>
      <c r="B169" s="42" t="s">
        <v>216</v>
      </c>
      <c r="C169" s="42" t="s">
        <v>217</v>
      </c>
      <c r="D169" s="43" t="s">
        <v>338</v>
      </c>
      <c r="E169" s="42">
        <v>244</v>
      </c>
      <c r="F169" s="6">
        <f>'4программы'!I241</f>
        <v>8215.4</v>
      </c>
      <c r="G169" s="6">
        <f>'4программы'!J241</f>
        <v>3554.1000000000004</v>
      </c>
      <c r="H169" s="6">
        <f>'4программы'!K241</f>
        <v>2702.8999999999996</v>
      </c>
    </row>
    <row r="170" spans="1:8">
      <c r="A170" s="4" t="s">
        <v>17</v>
      </c>
      <c r="B170" s="42" t="s">
        <v>216</v>
      </c>
      <c r="C170" s="42" t="s">
        <v>217</v>
      </c>
      <c r="D170" s="43" t="s">
        <v>338</v>
      </c>
      <c r="E170" s="42">
        <v>247</v>
      </c>
      <c r="F170" s="6">
        <f>'4программы'!I242</f>
        <v>250</v>
      </c>
      <c r="G170" s="6">
        <f>'4программы'!J242</f>
        <v>250</v>
      </c>
      <c r="H170" s="6">
        <f>'4программы'!K242</f>
        <v>250</v>
      </c>
    </row>
    <row r="171" spans="1:8" ht="24.75">
      <c r="A171" s="12" t="s">
        <v>172</v>
      </c>
      <c r="B171" s="42" t="s">
        <v>216</v>
      </c>
      <c r="C171" s="42" t="s">
        <v>217</v>
      </c>
      <c r="D171" s="43" t="s">
        <v>339</v>
      </c>
      <c r="E171" s="42"/>
      <c r="F171" s="6">
        <f>SUM(F172)</f>
        <v>11051.5</v>
      </c>
      <c r="G171" s="6">
        <f t="shared" ref="G171:H171" si="71">SUM(G172)</f>
        <v>0</v>
      </c>
      <c r="H171" s="6">
        <f t="shared" si="71"/>
        <v>0</v>
      </c>
    </row>
    <row r="172" spans="1:8" ht="24.75">
      <c r="A172" s="4" t="s">
        <v>70</v>
      </c>
      <c r="B172" s="42" t="s">
        <v>216</v>
      </c>
      <c r="C172" s="42" t="s">
        <v>217</v>
      </c>
      <c r="D172" s="42" t="s">
        <v>339</v>
      </c>
      <c r="E172" s="42">
        <v>244</v>
      </c>
      <c r="F172" s="6">
        <f>'4программы'!I250</f>
        <v>11051.5</v>
      </c>
      <c r="G172" s="6">
        <f>'4программы'!J250</f>
        <v>0</v>
      </c>
      <c r="H172" s="6">
        <f>'4программы'!K250</f>
        <v>0</v>
      </c>
    </row>
    <row r="173" spans="1:8" ht="24.75">
      <c r="A173" s="87" t="s">
        <v>370</v>
      </c>
      <c r="B173" s="40" t="s">
        <v>216</v>
      </c>
      <c r="C173" s="40" t="s">
        <v>217</v>
      </c>
      <c r="D173" s="40"/>
      <c r="E173" s="40"/>
      <c r="F173" s="3">
        <f>F174</f>
        <v>4758.5</v>
      </c>
      <c r="G173" s="3">
        <f t="shared" ref="G173:H173" si="72">G174</f>
        <v>0</v>
      </c>
      <c r="H173" s="3">
        <f t="shared" si="72"/>
        <v>0</v>
      </c>
    </row>
    <row r="174" spans="1:8" ht="24.75">
      <c r="A174" s="84" t="s">
        <v>366</v>
      </c>
      <c r="B174" s="82" t="s">
        <v>216</v>
      </c>
      <c r="C174" s="89" t="s">
        <v>217</v>
      </c>
      <c r="D174" s="82" t="s">
        <v>338</v>
      </c>
      <c r="E174" s="82" t="s">
        <v>365</v>
      </c>
      <c r="F174" s="81">
        <f>SUM('4программы'!I244)</f>
        <v>4758.5</v>
      </c>
      <c r="G174" s="81">
        <f>SUM('4программы'!J244)</f>
        <v>0</v>
      </c>
      <c r="H174" s="81">
        <f>SUM('4программы'!K244)</f>
        <v>0</v>
      </c>
    </row>
    <row r="175" spans="1:8" ht="48.75">
      <c r="A175" s="87" t="s">
        <v>373</v>
      </c>
      <c r="B175" s="40" t="s">
        <v>216</v>
      </c>
      <c r="C175" s="40" t="s">
        <v>217</v>
      </c>
      <c r="D175" s="89"/>
      <c r="E175" s="89"/>
      <c r="F175" s="3">
        <f>F176</f>
        <v>84650.1</v>
      </c>
      <c r="G175" s="88"/>
      <c r="H175" s="88"/>
    </row>
    <row r="176" spans="1:8" ht="24.75">
      <c r="A176" s="84" t="s">
        <v>366</v>
      </c>
      <c r="B176" s="89" t="s">
        <v>216</v>
      </c>
      <c r="C176" s="89" t="s">
        <v>217</v>
      </c>
      <c r="D176" s="90" t="s">
        <v>371</v>
      </c>
      <c r="E176" s="90">
        <v>244</v>
      </c>
      <c r="F176" s="88">
        <f>SUM('4программы'!I246)</f>
        <v>84650.1</v>
      </c>
      <c r="G176" s="88"/>
      <c r="H176" s="88"/>
    </row>
    <row r="177" spans="1:8" ht="24.75">
      <c r="A177" s="1" t="s">
        <v>132</v>
      </c>
      <c r="B177" s="40" t="s">
        <v>231</v>
      </c>
      <c r="C177" s="40"/>
      <c r="D177" s="40"/>
      <c r="E177" s="40"/>
      <c r="F177" s="28">
        <f>F178</f>
        <v>6669.7</v>
      </c>
      <c r="G177" s="28">
        <f t="shared" ref="G177:H177" si="73">G178</f>
        <v>6937.2</v>
      </c>
      <c r="H177" s="28">
        <f t="shared" si="73"/>
        <v>6996.9000000000005</v>
      </c>
    </row>
    <row r="178" spans="1:8">
      <c r="A178" s="25" t="s">
        <v>133</v>
      </c>
      <c r="B178" s="40" t="s">
        <v>231</v>
      </c>
      <c r="C178" s="40" t="s">
        <v>218</v>
      </c>
      <c r="D178" s="42"/>
      <c r="E178" s="42"/>
      <c r="F178" s="3">
        <f>F179+F186</f>
        <v>6669.7</v>
      </c>
      <c r="G178" s="3">
        <f t="shared" ref="G178:H178" si="74">G179+G186</f>
        <v>6937.2</v>
      </c>
      <c r="H178" s="3">
        <f t="shared" si="74"/>
        <v>6996.9000000000005</v>
      </c>
    </row>
    <row r="179" spans="1:8" ht="48.75">
      <c r="A179" s="1" t="s">
        <v>411</v>
      </c>
      <c r="B179" s="40" t="s">
        <v>231</v>
      </c>
      <c r="C179" s="40" t="s">
        <v>218</v>
      </c>
      <c r="D179" s="40" t="s">
        <v>340</v>
      </c>
      <c r="E179" s="42"/>
      <c r="F179" s="3">
        <f>F180</f>
        <v>1673.2</v>
      </c>
      <c r="G179" s="3">
        <f t="shared" ref="G179:H179" si="75">G180</f>
        <v>1668</v>
      </c>
      <c r="H179" s="3">
        <f t="shared" si="75"/>
        <v>1674.3</v>
      </c>
    </row>
    <row r="180" spans="1:8">
      <c r="A180" s="33" t="s">
        <v>341</v>
      </c>
      <c r="B180" s="40" t="s">
        <v>231</v>
      </c>
      <c r="C180" s="40" t="s">
        <v>218</v>
      </c>
      <c r="D180" s="40" t="s">
        <v>342</v>
      </c>
      <c r="E180" s="40"/>
      <c r="F180" s="3">
        <f>F181+F184</f>
        <v>1673.2</v>
      </c>
      <c r="G180" s="3">
        <f t="shared" ref="G180:H180" si="76">G181+G184</f>
        <v>1668</v>
      </c>
      <c r="H180" s="3">
        <f t="shared" si="76"/>
        <v>1674.3</v>
      </c>
    </row>
    <row r="181" spans="1:8" ht="36.75">
      <c r="A181" s="12" t="s">
        <v>130</v>
      </c>
      <c r="B181" s="43" t="s">
        <v>231</v>
      </c>
      <c r="C181" s="43" t="s">
        <v>218</v>
      </c>
      <c r="D181" s="43" t="s">
        <v>343</v>
      </c>
      <c r="E181" s="43"/>
      <c r="F181" s="32">
        <f>F182+F183</f>
        <v>214.7</v>
      </c>
      <c r="G181" s="32">
        <f t="shared" ref="G181:H181" si="77">G182+G183</f>
        <v>209.5</v>
      </c>
      <c r="H181" s="32">
        <f t="shared" si="77"/>
        <v>215.8</v>
      </c>
    </row>
    <row r="182" spans="1:8" ht="24.75">
      <c r="A182" s="4" t="s">
        <v>70</v>
      </c>
      <c r="B182" s="42" t="s">
        <v>231</v>
      </c>
      <c r="C182" s="42" t="s">
        <v>218</v>
      </c>
      <c r="D182" s="42" t="s">
        <v>343</v>
      </c>
      <c r="E182" s="42">
        <v>244</v>
      </c>
      <c r="F182" s="6">
        <f>'4программы'!I177</f>
        <v>11.7</v>
      </c>
      <c r="G182" s="6">
        <f>'4программы'!J177</f>
        <v>53.2</v>
      </c>
      <c r="H182" s="6">
        <f>'4программы'!K177</f>
        <v>53.2</v>
      </c>
    </row>
    <row r="183" spans="1:8">
      <c r="A183" s="4" t="s">
        <v>17</v>
      </c>
      <c r="B183" s="42" t="s">
        <v>231</v>
      </c>
      <c r="C183" s="42" t="s">
        <v>218</v>
      </c>
      <c r="D183" s="42" t="s">
        <v>343</v>
      </c>
      <c r="E183" s="42">
        <v>247</v>
      </c>
      <c r="F183" s="6">
        <f>'4программы'!I178</f>
        <v>203</v>
      </c>
      <c r="G183" s="6">
        <f>'4программы'!J178</f>
        <v>156.30000000000001</v>
      </c>
      <c r="H183" s="6">
        <f>'4программы'!K178</f>
        <v>162.6</v>
      </c>
    </row>
    <row r="184" spans="1:8" ht="48.75">
      <c r="A184" s="12" t="s">
        <v>134</v>
      </c>
      <c r="B184" s="43" t="s">
        <v>231</v>
      </c>
      <c r="C184" s="43" t="s">
        <v>218</v>
      </c>
      <c r="D184" s="43" t="s">
        <v>344</v>
      </c>
      <c r="E184" s="43"/>
      <c r="F184" s="32">
        <f>F185</f>
        <v>1458.5</v>
      </c>
      <c r="G184" s="32">
        <f t="shared" ref="G184:H184" si="78">G185</f>
        <v>1458.5</v>
      </c>
      <c r="H184" s="32">
        <f t="shared" si="78"/>
        <v>1458.5</v>
      </c>
    </row>
    <row r="185" spans="1:8">
      <c r="A185" s="4" t="s">
        <v>56</v>
      </c>
      <c r="B185" s="42" t="s">
        <v>231</v>
      </c>
      <c r="C185" s="42" t="s">
        <v>218</v>
      </c>
      <c r="D185" s="42" t="s">
        <v>344</v>
      </c>
      <c r="E185" s="42">
        <v>540</v>
      </c>
      <c r="F185" s="6">
        <f>'4программы'!I182</f>
        <v>1458.5</v>
      </c>
      <c r="G185" s="6">
        <f>'4программы'!J182</f>
        <v>1458.5</v>
      </c>
      <c r="H185" s="6">
        <f>'4программы'!K182</f>
        <v>1458.5</v>
      </c>
    </row>
    <row r="186" spans="1:8" ht="60.75">
      <c r="A186" s="1" t="s">
        <v>412</v>
      </c>
      <c r="B186" s="40" t="s">
        <v>231</v>
      </c>
      <c r="C186" s="40" t="s">
        <v>218</v>
      </c>
      <c r="D186" s="40" t="s">
        <v>345</v>
      </c>
      <c r="E186" s="46"/>
      <c r="F186" s="2">
        <f>F187</f>
        <v>4996.5</v>
      </c>
      <c r="G186" s="2">
        <f t="shared" ref="G186:H186" si="79">G187</f>
        <v>5269.2</v>
      </c>
      <c r="H186" s="2">
        <f t="shared" si="79"/>
        <v>5322.6</v>
      </c>
    </row>
    <row r="187" spans="1:8">
      <c r="A187" s="1" t="s">
        <v>137</v>
      </c>
      <c r="B187" s="40" t="s">
        <v>231</v>
      </c>
      <c r="C187" s="40" t="s">
        <v>218</v>
      </c>
      <c r="D187" s="40" t="s">
        <v>346</v>
      </c>
      <c r="E187" s="40"/>
      <c r="F187" s="3">
        <f>F188+F193+F196</f>
        <v>4996.5</v>
      </c>
      <c r="G187" s="3">
        <f t="shared" ref="G187:H187" si="80">G188+G193+G196</f>
        <v>5269.2</v>
      </c>
      <c r="H187" s="3">
        <f t="shared" si="80"/>
        <v>5322.6</v>
      </c>
    </row>
    <row r="188" spans="1:8" ht="24.75">
      <c r="A188" s="12" t="s">
        <v>139</v>
      </c>
      <c r="B188" s="43" t="s">
        <v>231</v>
      </c>
      <c r="C188" s="43" t="s">
        <v>218</v>
      </c>
      <c r="D188" s="43" t="s">
        <v>347</v>
      </c>
      <c r="E188" s="43"/>
      <c r="F188" s="32">
        <f>SUM(F189:F192)</f>
        <v>1113</v>
      </c>
      <c r="G188" s="32">
        <f t="shared" ref="G188:H188" si="81">SUM(G189:G192)</f>
        <v>1375.2</v>
      </c>
      <c r="H188" s="32">
        <f t="shared" si="81"/>
        <v>1426.5</v>
      </c>
    </row>
    <row r="189" spans="1:8" ht="26.25" customHeight="1">
      <c r="A189" s="4" t="s">
        <v>141</v>
      </c>
      <c r="B189" s="42" t="s">
        <v>231</v>
      </c>
      <c r="C189" s="42" t="s">
        <v>218</v>
      </c>
      <c r="D189" s="42" t="s">
        <v>347</v>
      </c>
      <c r="E189" s="42">
        <v>243</v>
      </c>
      <c r="F189" s="6">
        <f>'4программы'!I188</f>
        <v>0</v>
      </c>
      <c r="G189" s="6">
        <f>'4программы'!J188</f>
        <v>0</v>
      </c>
      <c r="H189" s="6">
        <f>'4программы'!K188</f>
        <v>0</v>
      </c>
    </row>
    <row r="190" spans="1:8" ht="24.75">
      <c r="A190" s="4" t="s">
        <v>16</v>
      </c>
      <c r="B190" s="42" t="s">
        <v>231</v>
      </c>
      <c r="C190" s="42" t="s">
        <v>218</v>
      </c>
      <c r="D190" s="42" t="s">
        <v>347</v>
      </c>
      <c r="E190" s="42">
        <v>244</v>
      </c>
      <c r="F190" s="6">
        <f>'4программы'!I189</f>
        <v>60</v>
      </c>
      <c r="G190" s="6">
        <f>'4программы'!J189</f>
        <v>214.2</v>
      </c>
      <c r="H190" s="6">
        <f>'4программы'!K189</f>
        <v>222.5</v>
      </c>
    </row>
    <row r="191" spans="1:8">
      <c r="A191" s="4" t="s">
        <v>17</v>
      </c>
      <c r="B191" s="42" t="s">
        <v>231</v>
      </c>
      <c r="C191" s="42" t="s">
        <v>218</v>
      </c>
      <c r="D191" s="42" t="s">
        <v>347</v>
      </c>
      <c r="E191" s="42">
        <v>247</v>
      </c>
      <c r="F191" s="6">
        <f>'4программы'!I190</f>
        <v>1003</v>
      </c>
      <c r="G191" s="6">
        <f>'4программы'!J190</f>
        <v>1088</v>
      </c>
      <c r="H191" s="6">
        <f>'4программы'!K190</f>
        <v>1131</v>
      </c>
    </row>
    <row r="192" spans="1:8" ht="24.75">
      <c r="A192" s="4" t="s">
        <v>362</v>
      </c>
      <c r="B192" s="42" t="s">
        <v>231</v>
      </c>
      <c r="C192" s="42" t="s">
        <v>218</v>
      </c>
      <c r="D192" s="52" t="s">
        <v>347</v>
      </c>
      <c r="E192" s="52">
        <v>851</v>
      </c>
      <c r="F192" s="53">
        <f>'4программы'!I191</f>
        <v>50</v>
      </c>
      <c r="G192" s="53">
        <f>'4программы'!J191</f>
        <v>73</v>
      </c>
      <c r="H192" s="53">
        <f>'4программы'!K191</f>
        <v>73</v>
      </c>
    </row>
    <row r="193" spans="1:8">
      <c r="A193" s="12" t="s">
        <v>142</v>
      </c>
      <c r="B193" s="43" t="s">
        <v>231</v>
      </c>
      <c r="C193" s="43" t="s">
        <v>218</v>
      </c>
      <c r="D193" s="43" t="s">
        <v>348</v>
      </c>
      <c r="E193" s="43"/>
      <c r="F193" s="32">
        <f>F194+F195</f>
        <v>41.5</v>
      </c>
      <c r="G193" s="32">
        <f t="shared" ref="G193:H193" si="82">G194+G195</f>
        <v>52</v>
      </c>
      <c r="H193" s="32">
        <f t="shared" si="82"/>
        <v>54.1</v>
      </c>
    </row>
    <row r="194" spans="1:8" ht="27" customHeight="1">
      <c r="A194" s="4" t="s">
        <v>16</v>
      </c>
      <c r="B194" s="42" t="s">
        <v>231</v>
      </c>
      <c r="C194" s="42" t="s">
        <v>218</v>
      </c>
      <c r="D194" s="42" t="s">
        <v>348</v>
      </c>
      <c r="E194" s="42">
        <v>244</v>
      </c>
      <c r="F194" s="6">
        <f>'4программы'!I196</f>
        <v>1.5</v>
      </c>
      <c r="G194" s="6">
        <f>'4программы'!J196</f>
        <v>0</v>
      </c>
      <c r="H194" s="6">
        <f>'4программы'!K196</f>
        <v>0</v>
      </c>
    </row>
    <row r="195" spans="1:8">
      <c r="A195" s="4" t="s">
        <v>17</v>
      </c>
      <c r="B195" s="42" t="s">
        <v>231</v>
      </c>
      <c r="C195" s="42" t="s">
        <v>218</v>
      </c>
      <c r="D195" s="42" t="s">
        <v>348</v>
      </c>
      <c r="E195" s="42">
        <v>247</v>
      </c>
      <c r="F195" s="6">
        <f>'4программы'!I197</f>
        <v>40</v>
      </c>
      <c r="G195" s="6">
        <f>'4программы'!J197</f>
        <v>52</v>
      </c>
      <c r="H195" s="6">
        <f>'4программы'!K197</f>
        <v>54.1</v>
      </c>
    </row>
    <row r="196" spans="1:8" ht="24.75">
      <c r="A196" s="12" t="s">
        <v>144</v>
      </c>
      <c r="B196" s="43" t="s">
        <v>231</v>
      </c>
      <c r="C196" s="43" t="s">
        <v>218</v>
      </c>
      <c r="D196" s="43" t="s">
        <v>349</v>
      </c>
      <c r="E196" s="43"/>
      <c r="F196" s="32">
        <f>F197</f>
        <v>3842</v>
      </c>
      <c r="G196" s="32">
        <f t="shared" ref="G196:H196" si="83">G197</f>
        <v>3842</v>
      </c>
      <c r="H196" s="32">
        <f t="shared" si="83"/>
        <v>3842</v>
      </c>
    </row>
    <row r="197" spans="1:8">
      <c r="A197" s="4" t="s">
        <v>56</v>
      </c>
      <c r="B197" s="42" t="s">
        <v>231</v>
      </c>
      <c r="C197" s="42" t="s">
        <v>218</v>
      </c>
      <c r="D197" s="42" t="s">
        <v>349</v>
      </c>
      <c r="E197" s="42">
        <v>540</v>
      </c>
      <c r="F197" s="6">
        <f>'4программы'!I201</f>
        <v>3842</v>
      </c>
      <c r="G197" s="6">
        <f>'4программы'!J201</f>
        <v>3842</v>
      </c>
      <c r="H197" s="6">
        <f>'4программы'!K201</f>
        <v>3842</v>
      </c>
    </row>
    <row r="198" spans="1:8">
      <c r="A198" s="14" t="s">
        <v>237</v>
      </c>
      <c r="B198" s="40">
        <v>10</v>
      </c>
      <c r="C198" s="40"/>
      <c r="D198" s="18"/>
      <c r="E198" s="40"/>
      <c r="F198" s="2">
        <f>F199+F201</f>
        <v>35</v>
      </c>
      <c r="G198" s="2">
        <f t="shared" ref="G198:H198" si="84">G199+G201</f>
        <v>35</v>
      </c>
      <c r="H198" s="2">
        <f t="shared" si="84"/>
        <v>40</v>
      </c>
    </row>
    <row r="199" spans="1:8">
      <c r="A199" s="8" t="s">
        <v>209</v>
      </c>
      <c r="B199" s="42">
        <v>10</v>
      </c>
      <c r="C199" s="42" t="s">
        <v>217</v>
      </c>
      <c r="D199" s="19" t="s">
        <v>210</v>
      </c>
      <c r="E199" s="44"/>
      <c r="F199" s="5">
        <f>F200</f>
        <v>35</v>
      </c>
      <c r="G199" s="5">
        <f t="shared" ref="G199:H199" si="85">G200</f>
        <v>35</v>
      </c>
      <c r="H199" s="5">
        <f t="shared" si="85"/>
        <v>40</v>
      </c>
    </row>
    <row r="200" spans="1:8" ht="24.75">
      <c r="A200" s="8" t="s">
        <v>211</v>
      </c>
      <c r="B200" s="42">
        <v>10</v>
      </c>
      <c r="C200" s="42" t="s">
        <v>217</v>
      </c>
      <c r="D200" s="19" t="s">
        <v>210</v>
      </c>
      <c r="E200" s="42">
        <v>323</v>
      </c>
      <c r="F200" s="5">
        <f>'4программы'!I278</f>
        <v>35</v>
      </c>
      <c r="G200" s="5">
        <f>'4программы'!J278</f>
        <v>35</v>
      </c>
      <c r="H200" s="5">
        <f>'4программы'!K278</f>
        <v>40</v>
      </c>
    </row>
    <row r="201" spans="1:8">
      <c r="A201" s="4" t="s">
        <v>198</v>
      </c>
      <c r="B201" s="42">
        <v>10</v>
      </c>
      <c r="C201" s="42" t="s">
        <v>217</v>
      </c>
      <c r="D201" s="19" t="s">
        <v>207</v>
      </c>
      <c r="E201" s="42"/>
      <c r="F201" s="5">
        <f>F202</f>
        <v>0</v>
      </c>
      <c r="G201" s="5">
        <f t="shared" ref="G201:H201" si="86">G202</f>
        <v>0</v>
      </c>
      <c r="H201" s="5">
        <f t="shared" si="86"/>
        <v>0</v>
      </c>
    </row>
    <row r="202" spans="1:8" ht="24.75">
      <c r="A202" s="8" t="s">
        <v>350</v>
      </c>
      <c r="B202" s="42">
        <v>10</v>
      </c>
      <c r="C202" s="42" t="s">
        <v>217</v>
      </c>
      <c r="D202" s="19" t="s">
        <v>207</v>
      </c>
      <c r="E202" s="42">
        <v>313</v>
      </c>
      <c r="F202" s="5">
        <f>'4программы'!I290</f>
        <v>0</v>
      </c>
      <c r="G202" s="5">
        <f>'4программы'!J290</f>
        <v>0</v>
      </c>
      <c r="H202" s="5">
        <f>'4программы'!K290</f>
        <v>0</v>
      </c>
    </row>
    <row r="203" spans="1:8" ht="24.75">
      <c r="A203" s="14" t="s">
        <v>351</v>
      </c>
      <c r="B203" s="40">
        <v>11</v>
      </c>
      <c r="C203" s="40"/>
      <c r="D203" s="22"/>
      <c r="E203" s="44"/>
      <c r="F203" s="2">
        <f>F204</f>
        <v>150</v>
      </c>
      <c r="G203" s="2">
        <f t="shared" ref="G203:H207" si="87">G204</f>
        <v>35</v>
      </c>
      <c r="H203" s="2">
        <f t="shared" si="87"/>
        <v>40</v>
      </c>
    </row>
    <row r="204" spans="1:8" ht="24.75">
      <c r="A204" s="8" t="s">
        <v>177</v>
      </c>
      <c r="B204" s="42">
        <v>11</v>
      </c>
      <c r="C204" s="42" t="s">
        <v>218</v>
      </c>
      <c r="D204" s="19" t="s">
        <v>178</v>
      </c>
      <c r="E204" s="44"/>
      <c r="F204" s="5">
        <f>F205</f>
        <v>150</v>
      </c>
      <c r="G204" s="5">
        <f t="shared" si="87"/>
        <v>35</v>
      </c>
      <c r="H204" s="5">
        <f t="shared" si="87"/>
        <v>40</v>
      </c>
    </row>
    <row r="205" spans="1:8" ht="24.75">
      <c r="A205" s="4" t="s">
        <v>16</v>
      </c>
      <c r="B205" s="42">
        <v>11</v>
      </c>
      <c r="C205" s="42" t="s">
        <v>218</v>
      </c>
      <c r="D205" s="19" t="s">
        <v>178</v>
      </c>
      <c r="E205" s="42">
        <v>244</v>
      </c>
      <c r="F205" s="5">
        <f>'4программы'!I231</f>
        <v>150</v>
      </c>
      <c r="G205" s="5">
        <f>'4программы'!J231</f>
        <v>35</v>
      </c>
      <c r="H205" s="5">
        <f>'4программы'!K231</f>
        <v>40</v>
      </c>
    </row>
    <row r="206" spans="1:8" ht="24.75">
      <c r="A206" s="1" t="s">
        <v>416</v>
      </c>
      <c r="B206" s="40" t="s">
        <v>220</v>
      </c>
      <c r="C206" s="40"/>
      <c r="D206" s="19"/>
      <c r="E206" s="97"/>
      <c r="F206" s="2">
        <f>F207</f>
        <v>10</v>
      </c>
      <c r="G206" s="2">
        <f t="shared" ref="G206:H206" si="88">G207</f>
        <v>10</v>
      </c>
      <c r="H206" s="2">
        <f t="shared" si="88"/>
        <v>10</v>
      </c>
    </row>
    <row r="207" spans="1:8">
      <c r="A207" s="4" t="s">
        <v>415</v>
      </c>
      <c r="B207" s="97" t="s">
        <v>220</v>
      </c>
      <c r="C207" s="97" t="s">
        <v>218</v>
      </c>
      <c r="D207" s="97" t="s">
        <v>417</v>
      </c>
      <c r="E207" s="97"/>
      <c r="F207" s="5">
        <f>F208</f>
        <v>10</v>
      </c>
      <c r="G207" s="5">
        <f t="shared" si="87"/>
        <v>10</v>
      </c>
      <c r="H207" s="5">
        <f t="shared" si="87"/>
        <v>10</v>
      </c>
    </row>
    <row r="208" spans="1:8">
      <c r="A208" s="4" t="s">
        <v>414</v>
      </c>
      <c r="B208" s="97" t="s">
        <v>220</v>
      </c>
      <c r="C208" s="97" t="s">
        <v>218</v>
      </c>
      <c r="D208" s="97" t="s">
        <v>417</v>
      </c>
      <c r="E208" s="97" t="s">
        <v>413</v>
      </c>
      <c r="F208" s="5">
        <v>10</v>
      </c>
      <c r="G208" s="5">
        <v>10</v>
      </c>
      <c r="H208" s="5">
        <v>10</v>
      </c>
    </row>
    <row r="209" spans="1:8">
      <c r="A209" s="14" t="s">
        <v>212</v>
      </c>
      <c r="B209" s="40">
        <v>99</v>
      </c>
      <c r="C209" s="40"/>
      <c r="D209" s="22"/>
      <c r="E209" s="44"/>
      <c r="F209" s="2">
        <f>F210</f>
        <v>0</v>
      </c>
      <c r="G209" s="2">
        <f t="shared" ref="G209:H212" si="89">G210</f>
        <v>1060</v>
      </c>
      <c r="H209" s="2">
        <f t="shared" si="89"/>
        <v>2192</v>
      </c>
    </row>
    <row r="210" spans="1:8">
      <c r="A210" s="14" t="s">
        <v>212</v>
      </c>
      <c r="B210" s="40">
        <v>99</v>
      </c>
      <c r="C210" s="40">
        <v>99</v>
      </c>
      <c r="D210" s="22"/>
      <c r="E210" s="44"/>
      <c r="F210" s="2">
        <f>F211</f>
        <v>0</v>
      </c>
      <c r="G210" s="2">
        <f t="shared" si="89"/>
        <v>1060</v>
      </c>
      <c r="H210" s="2">
        <f t="shared" si="89"/>
        <v>2192</v>
      </c>
    </row>
    <row r="211" spans="1:8" ht="24.75">
      <c r="A211" s="8" t="s">
        <v>214</v>
      </c>
      <c r="B211" s="42">
        <v>99</v>
      </c>
      <c r="C211" s="42">
        <v>99</v>
      </c>
      <c r="D211" s="19" t="s">
        <v>352</v>
      </c>
      <c r="E211" s="44"/>
      <c r="F211" s="5">
        <f>F212</f>
        <v>0</v>
      </c>
      <c r="G211" s="5">
        <f t="shared" si="89"/>
        <v>1060</v>
      </c>
      <c r="H211" s="5">
        <f t="shared" si="89"/>
        <v>2192</v>
      </c>
    </row>
    <row r="212" spans="1:8" ht="24.75">
      <c r="A212" s="8" t="s">
        <v>214</v>
      </c>
      <c r="B212" s="42">
        <v>99</v>
      </c>
      <c r="C212" s="42">
        <v>99</v>
      </c>
      <c r="D212" s="19" t="s">
        <v>353</v>
      </c>
      <c r="E212" s="44"/>
      <c r="F212" s="5">
        <f>F213</f>
        <v>0</v>
      </c>
      <c r="G212" s="5">
        <f t="shared" si="89"/>
        <v>1060</v>
      </c>
      <c r="H212" s="5">
        <f t="shared" si="89"/>
        <v>2192</v>
      </c>
    </row>
    <row r="213" spans="1:8">
      <c r="A213" s="8" t="s">
        <v>205</v>
      </c>
      <c r="B213" s="42">
        <v>99</v>
      </c>
      <c r="C213" s="42">
        <v>99</v>
      </c>
      <c r="D213" s="19" t="s">
        <v>213</v>
      </c>
      <c r="E213" s="42">
        <v>880</v>
      </c>
      <c r="F213" s="5">
        <f>'4программы'!I298</f>
        <v>0</v>
      </c>
      <c r="G213" s="5">
        <f>'4программы'!J298</f>
        <v>1060</v>
      </c>
      <c r="H213" s="5">
        <f>'4программы'!K298</f>
        <v>2192</v>
      </c>
    </row>
    <row r="214" spans="1:8">
      <c r="A214" s="11" t="s">
        <v>354</v>
      </c>
      <c r="B214" s="17"/>
      <c r="C214" s="39"/>
      <c r="D214" s="39"/>
      <c r="E214" s="39"/>
      <c r="F214" s="54">
        <f>F9+F66+F76+F107+F177+F198+F203+F206+F209</f>
        <v>187471.8</v>
      </c>
      <c r="G214" s="54">
        <f t="shared" ref="G214:H214" si="90">G9+G66+G76+G107+G177+G198+G203+G206+G209</f>
        <v>42452.2</v>
      </c>
      <c r="H214" s="54">
        <f t="shared" si="90"/>
        <v>43882.9</v>
      </c>
    </row>
  </sheetData>
  <mergeCells count="12">
    <mergeCell ref="D1:H1"/>
    <mergeCell ref="H143:H144"/>
    <mergeCell ref="D2:H2"/>
    <mergeCell ref="A5:H5"/>
    <mergeCell ref="G6:H6"/>
    <mergeCell ref="B143:B144"/>
    <mergeCell ref="C143:C144"/>
    <mergeCell ref="D143:D144"/>
    <mergeCell ref="E143:E144"/>
    <mergeCell ref="F143:F144"/>
    <mergeCell ref="G143:G144"/>
    <mergeCell ref="D3:H3"/>
  </mergeCells>
  <pageMargins left="0.11811023622047245" right="0.11811023622047245" top="0.15748031496062992" bottom="0.15748031496062992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99"/>
  <sheetViews>
    <sheetView tabSelected="1" topLeftCell="A225" zoomScaleSheetLayoutView="112" workbookViewId="0">
      <selection activeCell="I244" sqref="I244"/>
    </sheetView>
  </sheetViews>
  <sheetFormatPr defaultRowHeight="15"/>
  <cols>
    <col min="1" max="1" width="47.7109375" customWidth="1"/>
    <col min="2" max="2" width="11.5703125" customWidth="1"/>
    <col min="3" max="3" width="6.7109375" customWidth="1"/>
    <col min="4" max="4" width="6" customWidth="1"/>
    <col min="5" max="5" width="6.140625" customWidth="1"/>
    <col min="6" max="6" width="0.28515625" customWidth="1"/>
    <col min="7" max="7" width="7.42578125" hidden="1" customWidth="1"/>
    <col min="8" max="8" width="7.7109375" hidden="1" customWidth="1"/>
    <col min="12" max="12" width="16" customWidth="1"/>
  </cols>
  <sheetData>
    <row r="1" spans="1:13" ht="105" hidden="1" customHeight="1">
      <c r="C1" s="118" t="s">
        <v>363</v>
      </c>
      <c r="D1" s="118"/>
      <c r="E1" s="118"/>
      <c r="F1" s="118"/>
      <c r="G1" s="118"/>
      <c r="H1" s="118"/>
      <c r="I1" s="118"/>
      <c r="J1" s="118"/>
      <c r="K1" s="118"/>
    </row>
    <row r="2" spans="1:13" ht="25.5" customHeight="1">
      <c r="C2" s="100"/>
      <c r="D2" s="100"/>
      <c r="E2" s="100"/>
      <c r="F2" s="100"/>
      <c r="G2" s="100"/>
      <c r="H2" s="100"/>
      <c r="I2" s="121" t="s">
        <v>423</v>
      </c>
      <c r="J2" s="121"/>
      <c r="K2" s="121"/>
    </row>
    <row r="3" spans="1:13" ht="82.5" customHeight="1">
      <c r="A3" s="26"/>
      <c r="D3" s="113" t="s">
        <v>422</v>
      </c>
      <c r="E3" s="113"/>
      <c r="F3" s="113"/>
      <c r="G3" s="113"/>
      <c r="H3" s="113"/>
      <c r="I3" s="113"/>
      <c r="J3" s="113"/>
      <c r="K3" s="113"/>
      <c r="L3" s="93"/>
      <c r="M3" s="93"/>
    </row>
    <row r="4" spans="1:13" ht="19.5" customHeight="1">
      <c r="A4" s="26"/>
      <c r="G4" s="116" t="s">
        <v>431</v>
      </c>
      <c r="H4" s="116"/>
      <c r="I4" s="116"/>
      <c r="J4" s="116"/>
      <c r="K4" s="116"/>
      <c r="L4" s="93"/>
      <c r="M4" s="93"/>
    </row>
    <row r="5" spans="1:13" ht="72" customHeight="1">
      <c r="A5" s="117" t="s">
        <v>421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</row>
    <row r="6" spans="1:13" ht="15.75">
      <c r="A6" s="27"/>
      <c r="B6" s="27"/>
      <c r="C6" s="27"/>
      <c r="D6" s="27"/>
      <c r="E6" s="27"/>
      <c r="F6" s="27"/>
      <c r="G6" s="27"/>
      <c r="H6" s="27"/>
      <c r="I6" s="27"/>
      <c r="J6" s="119" t="s">
        <v>240</v>
      </c>
      <c r="K6" s="119"/>
    </row>
    <row r="7" spans="1:13" ht="30.75" customHeight="1">
      <c r="A7" s="15" t="s">
        <v>0</v>
      </c>
      <c r="B7" s="16" t="s">
        <v>1</v>
      </c>
      <c r="C7" s="16" t="s">
        <v>2</v>
      </c>
      <c r="D7" s="16" t="s">
        <v>3</v>
      </c>
      <c r="E7" s="16" t="s">
        <v>4</v>
      </c>
      <c r="F7" s="15" t="s">
        <v>367</v>
      </c>
      <c r="G7" s="15" t="s">
        <v>368</v>
      </c>
      <c r="H7" s="15" t="s">
        <v>369</v>
      </c>
      <c r="I7" s="16" t="s">
        <v>5</v>
      </c>
      <c r="J7" s="16" t="s">
        <v>6</v>
      </c>
      <c r="K7" s="16" t="s">
        <v>376</v>
      </c>
    </row>
    <row r="8" spans="1:13" s="60" customFormat="1" ht="53.25" customHeight="1">
      <c r="A8" s="57" t="s">
        <v>375</v>
      </c>
      <c r="B8" s="58" t="s">
        <v>7</v>
      </c>
      <c r="C8" s="59">
        <v>0</v>
      </c>
      <c r="D8" s="59">
        <v>0</v>
      </c>
      <c r="E8" s="59">
        <v>0</v>
      </c>
      <c r="F8" s="59"/>
      <c r="G8" s="59"/>
      <c r="H8" s="59"/>
      <c r="I8" s="67">
        <f>I9</f>
        <v>1750</v>
      </c>
      <c r="J8" s="67">
        <f t="shared" ref="J8:K8" si="0">J9</f>
        <v>1734</v>
      </c>
      <c r="K8" s="67">
        <f t="shared" si="0"/>
        <v>1807.3</v>
      </c>
    </row>
    <row r="9" spans="1:13" s="60" customFormat="1">
      <c r="A9" s="57" t="s">
        <v>8</v>
      </c>
      <c r="B9" s="58" t="s">
        <v>9</v>
      </c>
      <c r="C9" s="59">
        <v>0</v>
      </c>
      <c r="D9" s="59">
        <v>0</v>
      </c>
      <c r="E9" s="59">
        <v>0</v>
      </c>
      <c r="F9" s="59"/>
      <c r="G9" s="59"/>
      <c r="H9" s="59"/>
      <c r="I9" s="67">
        <f>I10</f>
        <v>1750</v>
      </c>
      <c r="J9" s="67">
        <f t="shared" ref="J9:K9" si="1">J10</f>
        <v>1734</v>
      </c>
      <c r="K9" s="67">
        <f t="shared" si="1"/>
        <v>1807.3</v>
      </c>
    </row>
    <row r="10" spans="1:13" s="60" customFormat="1" ht="27" customHeight="1">
      <c r="A10" s="57" t="s">
        <v>10</v>
      </c>
      <c r="B10" s="58" t="s">
        <v>11</v>
      </c>
      <c r="C10" s="59">
        <v>0</v>
      </c>
      <c r="D10" s="59">
        <v>0</v>
      </c>
      <c r="E10" s="59">
        <v>0</v>
      </c>
      <c r="F10" s="59"/>
      <c r="G10" s="59"/>
      <c r="H10" s="59"/>
      <c r="I10" s="67">
        <f>I11</f>
        <v>1750</v>
      </c>
      <c r="J10" s="67">
        <f t="shared" ref="J10:K10" si="2">J11</f>
        <v>1734</v>
      </c>
      <c r="K10" s="67">
        <f t="shared" si="2"/>
        <v>1807.3</v>
      </c>
    </row>
    <row r="11" spans="1:13" s="60" customFormat="1">
      <c r="A11" s="57" t="s">
        <v>12</v>
      </c>
      <c r="B11" s="58" t="s">
        <v>13</v>
      </c>
      <c r="C11" s="59">
        <v>0</v>
      </c>
      <c r="D11" s="59">
        <v>0</v>
      </c>
      <c r="E11" s="59">
        <v>0</v>
      </c>
      <c r="F11" s="59"/>
      <c r="G11" s="59"/>
      <c r="H11" s="59"/>
      <c r="I11" s="67">
        <f>I12</f>
        <v>1750</v>
      </c>
      <c r="J11" s="67">
        <f t="shared" ref="J11:K11" si="3">J12</f>
        <v>1734</v>
      </c>
      <c r="K11" s="67">
        <f t="shared" si="3"/>
        <v>1807.3</v>
      </c>
    </row>
    <row r="12" spans="1:13" s="60" customFormat="1">
      <c r="A12" s="61" t="s">
        <v>14</v>
      </c>
      <c r="B12" s="62" t="s">
        <v>13</v>
      </c>
      <c r="C12" s="63" t="s">
        <v>216</v>
      </c>
      <c r="D12" s="63">
        <v>0</v>
      </c>
      <c r="E12" s="63">
        <v>0</v>
      </c>
      <c r="F12" s="71"/>
      <c r="G12" s="71"/>
      <c r="H12" s="71"/>
      <c r="I12" s="64">
        <f>I13</f>
        <v>1750</v>
      </c>
      <c r="J12" s="64">
        <f t="shared" ref="J12:K12" si="4">J13</f>
        <v>1734</v>
      </c>
      <c r="K12" s="64">
        <f t="shared" si="4"/>
        <v>1807.3</v>
      </c>
    </row>
    <row r="13" spans="1:13" s="60" customFormat="1">
      <c r="A13" s="61" t="s">
        <v>15</v>
      </c>
      <c r="B13" s="62" t="s">
        <v>13</v>
      </c>
      <c r="C13" s="63" t="s">
        <v>216</v>
      </c>
      <c r="D13" s="63" t="s">
        <v>217</v>
      </c>
      <c r="E13" s="63">
        <v>0</v>
      </c>
      <c r="F13" s="71"/>
      <c r="G13" s="71"/>
      <c r="H13" s="71"/>
      <c r="I13" s="64">
        <f>I14+I15</f>
        <v>1750</v>
      </c>
      <c r="J13" s="64">
        <f t="shared" ref="J13:K13" si="5">J14+J15</f>
        <v>1734</v>
      </c>
      <c r="K13" s="64">
        <f t="shared" si="5"/>
        <v>1807.3</v>
      </c>
    </row>
    <row r="14" spans="1:13" s="60" customFormat="1" ht="24.75">
      <c r="A14" s="61" t="s">
        <v>16</v>
      </c>
      <c r="B14" s="62" t="s">
        <v>13</v>
      </c>
      <c r="C14" s="63" t="s">
        <v>216</v>
      </c>
      <c r="D14" s="63" t="s">
        <v>217</v>
      </c>
      <c r="E14" s="63">
        <v>244</v>
      </c>
      <c r="F14" s="71"/>
      <c r="G14" s="71"/>
      <c r="H14" s="71"/>
      <c r="I14" s="64">
        <f>170+25</f>
        <v>195</v>
      </c>
      <c r="J14" s="64">
        <v>171</v>
      </c>
      <c r="K14" s="64">
        <v>181.8</v>
      </c>
    </row>
    <row r="15" spans="1:13" s="60" customFormat="1">
      <c r="A15" s="61" t="s">
        <v>17</v>
      </c>
      <c r="B15" s="62" t="s">
        <v>13</v>
      </c>
      <c r="C15" s="63" t="s">
        <v>216</v>
      </c>
      <c r="D15" s="63" t="s">
        <v>217</v>
      </c>
      <c r="E15" s="63">
        <v>247</v>
      </c>
      <c r="F15" s="71"/>
      <c r="G15" s="71"/>
      <c r="H15" s="71"/>
      <c r="I15" s="64">
        <v>1555</v>
      </c>
      <c r="J15" s="64">
        <v>1563</v>
      </c>
      <c r="K15" s="64">
        <v>1625.5</v>
      </c>
    </row>
    <row r="16" spans="1:13" s="60" customFormat="1" ht="48.75">
      <c r="A16" s="57" t="s">
        <v>377</v>
      </c>
      <c r="B16" s="58" t="s">
        <v>18</v>
      </c>
      <c r="C16" s="59"/>
      <c r="D16" s="59"/>
      <c r="E16" s="59"/>
      <c r="F16" s="59"/>
      <c r="G16" s="59"/>
      <c r="H16" s="59"/>
      <c r="I16" s="58">
        <f>I17+I30+I36+I42+I48+I53</f>
        <v>7536.7999999999993</v>
      </c>
      <c r="J16" s="58">
        <f t="shared" ref="J16:K16" si="6">J17+J30+J36+J42+J48+J53</f>
        <v>5957.5</v>
      </c>
      <c r="K16" s="58">
        <f t="shared" si="6"/>
        <v>6170.7999999999993</v>
      </c>
    </row>
    <row r="17" spans="1:11" s="60" customFormat="1" ht="63.75" customHeight="1">
      <c r="A17" s="68" t="s">
        <v>378</v>
      </c>
      <c r="B17" s="58" t="s">
        <v>19</v>
      </c>
      <c r="C17" s="59"/>
      <c r="D17" s="59"/>
      <c r="E17" s="59"/>
      <c r="F17" s="59"/>
      <c r="G17" s="59"/>
      <c r="H17" s="59"/>
      <c r="I17" s="58">
        <f>I18</f>
        <v>5738</v>
      </c>
      <c r="J17" s="58">
        <f t="shared" ref="J17:K17" si="7">J18</f>
        <v>4256.4000000000005</v>
      </c>
      <c r="K17" s="58">
        <f t="shared" si="7"/>
        <v>4469.7</v>
      </c>
    </row>
    <row r="18" spans="1:11" s="60" customFormat="1">
      <c r="A18" s="57" t="s">
        <v>20</v>
      </c>
      <c r="B18" s="58" t="s">
        <v>21</v>
      </c>
      <c r="C18" s="59"/>
      <c r="D18" s="59"/>
      <c r="E18" s="59"/>
      <c r="F18" s="59"/>
      <c r="G18" s="59"/>
      <c r="H18" s="59"/>
      <c r="I18" s="58">
        <f>I19</f>
        <v>5738</v>
      </c>
      <c r="J18" s="58">
        <f t="shared" ref="J18:K18" si="8">J19</f>
        <v>4256.4000000000005</v>
      </c>
      <c r="K18" s="58">
        <f t="shared" si="8"/>
        <v>4469.7</v>
      </c>
    </row>
    <row r="19" spans="1:11" s="60" customFormat="1" ht="24.75">
      <c r="A19" s="57" t="s">
        <v>22</v>
      </c>
      <c r="B19" s="58" t="s">
        <v>23</v>
      </c>
      <c r="C19" s="59"/>
      <c r="D19" s="59"/>
      <c r="E19" s="59"/>
      <c r="F19" s="59"/>
      <c r="G19" s="59"/>
      <c r="H19" s="59"/>
      <c r="I19" s="58">
        <f>I20</f>
        <v>5738</v>
      </c>
      <c r="J19" s="58">
        <f t="shared" ref="J19:K19" si="9">J20</f>
        <v>4256.4000000000005</v>
      </c>
      <c r="K19" s="58">
        <f t="shared" si="9"/>
        <v>4469.7</v>
      </c>
    </row>
    <row r="20" spans="1:11" s="60" customFormat="1">
      <c r="A20" s="61" t="s">
        <v>24</v>
      </c>
      <c r="B20" s="62" t="s">
        <v>23</v>
      </c>
      <c r="C20" s="63" t="s">
        <v>218</v>
      </c>
      <c r="D20" s="63"/>
      <c r="E20" s="63"/>
      <c r="F20" s="71"/>
      <c r="G20" s="71"/>
      <c r="H20" s="71"/>
      <c r="I20" s="62">
        <f>I21</f>
        <v>5738</v>
      </c>
      <c r="J20" s="62">
        <f t="shared" ref="J20:K20" si="10">J21</f>
        <v>4256.4000000000005</v>
      </c>
      <c r="K20" s="62">
        <f t="shared" si="10"/>
        <v>4469.7</v>
      </c>
    </row>
    <row r="21" spans="1:11" s="60" customFormat="1" ht="36.75">
      <c r="A21" s="61" t="s">
        <v>25</v>
      </c>
      <c r="B21" s="62" t="s">
        <v>23</v>
      </c>
      <c r="C21" s="63" t="s">
        <v>218</v>
      </c>
      <c r="D21" s="63" t="s">
        <v>219</v>
      </c>
      <c r="E21" s="63"/>
      <c r="F21" s="71"/>
      <c r="G21" s="71"/>
      <c r="H21" s="71"/>
      <c r="I21" s="62">
        <f>SUM(I22:I29)</f>
        <v>5738</v>
      </c>
      <c r="J21" s="62">
        <f>SUM(J22:J29)</f>
        <v>4256.4000000000005</v>
      </c>
      <c r="K21" s="62">
        <f>SUM(K22:K29)</f>
        <v>4469.7</v>
      </c>
    </row>
    <row r="22" spans="1:11" s="60" customFormat="1" ht="24.75">
      <c r="A22" s="61" t="s">
        <v>26</v>
      </c>
      <c r="B22" s="62" t="s">
        <v>23</v>
      </c>
      <c r="C22" s="63" t="s">
        <v>218</v>
      </c>
      <c r="D22" s="63" t="s">
        <v>219</v>
      </c>
      <c r="E22" s="63">
        <v>121</v>
      </c>
      <c r="F22" s="71"/>
      <c r="G22" s="71"/>
      <c r="H22" s="71"/>
      <c r="I22" s="62">
        <f>2620+866</f>
        <v>3486</v>
      </c>
      <c r="J22" s="62">
        <v>2700</v>
      </c>
      <c r="K22" s="62">
        <v>2835</v>
      </c>
    </row>
    <row r="23" spans="1:11" s="60" customFormat="1" ht="24.75">
      <c r="A23" s="61" t="s">
        <v>27</v>
      </c>
      <c r="B23" s="62" t="s">
        <v>23</v>
      </c>
      <c r="C23" s="63" t="s">
        <v>218</v>
      </c>
      <c r="D23" s="63" t="s">
        <v>219</v>
      </c>
      <c r="E23" s="63">
        <v>122</v>
      </c>
      <c r="F23" s="71"/>
      <c r="G23" s="71"/>
      <c r="H23" s="71"/>
      <c r="I23" s="62">
        <v>270</v>
      </c>
      <c r="J23" s="62"/>
      <c r="K23" s="62"/>
    </row>
    <row r="24" spans="1:11" s="60" customFormat="1" ht="39" customHeight="1">
      <c r="A24" s="61" t="s">
        <v>28</v>
      </c>
      <c r="B24" s="62" t="s">
        <v>23</v>
      </c>
      <c r="C24" s="63" t="s">
        <v>218</v>
      </c>
      <c r="D24" s="63" t="s">
        <v>219</v>
      </c>
      <c r="E24" s="63">
        <v>129</v>
      </c>
      <c r="F24" s="71"/>
      <c r="G24" s="71"/>
      <c r="H24" s="71"/>
      <c r="I24" s="62">
        <f>785+260</f>
        <v>1045</v>
      </c>
      <c r="J24" s="62">
        <v>815</v>
      </c>
      <c r="K24" s="62">
        <v>856</v>
      </c>
    </row>
    <row r="25" spans="1:11" s="60" customFormat="1" ht="24.75">
      <c r="A25" s="61" t="s">
        <v>29</v>
      </c>
      <c r="B25" s="62" t="s">
        <v>23</v>
      </c>
      <c r="C25" s="63" t="s">
        <v>218</v>
      </c>
      <c r="D25" s="63" t="s">
        <v>219</v>
      </c>
      <c r="E25" s="63">
        <v>242</v>
      </c>
      <c r="F25" s="71"/>
      <c r="G25" s="71"/>
      <c r="H25" s="71"/>
      <c r="I25" s="62">
        <f>180+150</f>
        <v>330</v>
      </c>
      <c r="J25" s="62">
        <v>217.2</v>
      </c>
      <c r="K25" s="62">
        <v>233.9</v>
      </c>
    </row>
    <row r="26" spans="1:11" s="60" customFormat="1" ht="24.75">
      <c r="A26" s="61" t="s">
        <v>16</v>
      </c>
      <c r="B26" s="62" t="s">
        <v>23</v>
      </c>
      <c r="C26" s="63" t="s">
        <v>218</v>
      </c>
      <c r="D26" s="63" t="s">
        <v>219</v>
      </c>
      <c r="E26" s="63">
        <v>244</v>
      </c>
      <c r="F26" s="71"/>
      <c r="G26" s="71"/>
      <c r="H26" s="71"/>
      <c r="I26" s="62">
        <f>440+120+40</f>
        <v>600</v>
      </c>
      <c r="J26" s="62">
        <v>517.1</v>
      </c>
      <c r="K26" s="64">
        <v>537.5</v>
      </c>
    </row>
    <row r="27" spans="1:11" s="60" customFormat="1" ht="24.75" hidden="1">
      <c r="A27" s="61" t="s">
        <v>30</v>
      </c>
      <c r="B27" s="62" t="s">
        <v>23</v>
      </c>
      <c r="C27" s="63">
        <v>1</v>
      </c>
      <c r="D27" s="63">
        <v>4</v>
      </c>
      <c r="E27" s="63">
        <v>831</v>
      </c>
      <c r="F27" s="71"/>
      <c r="G27" s="71"/>
      <c r="H27" s="71"/>
      <c r="I27" s="62">
        <v>0</v>
      </c>
      <c r="J27" s="62">
        <v>0</v>
      </c>
      <c r="K27" s="64">
        <v>0</v>
      </c>
    </row>
    <row r="28" spans="1:11" s="60" customFormat="1">
      <c r="A28" s="61" t="s">
        <v>31</v>
      </c>
      <c r="B28" s="62" t="s">
        <v>23</v>
      </c>
      <c r="C28" s="63" t="s">
        <v>218</v>
      </c>
      <c r="D28" s="63" t="s">
        <v>219</v>
      </c>
      <c r="E28" s="63">
        <v>852</v>
      </c>
      <c r="F28" s="71"/>
      <c r="G28" s="71"/>
      <c r="H28" s="71"/>
      <c r="I28" s="62">
        <v>2</v>
      </c>
      <c r="J28" s="62">
        <v>2.1</v>
      </c>
      <c r="K28" s="64">
        <v>2.2999999999999998</v>
      </c>
    </row>
    <row r="29" spans="1:11" s="60" customFormat="1">
      <c r="A29" s="61" t="s">
        <v>32</v>
      </c>
      <c r="B29" s="62" t="s">
        <v>23</v>
      </c>
      <c r="C29" s="63" t="s">
        <v>218</v>
      </c>
      <c r="D29" s="63" t="s">
        <v>219</v>
      </c>
      <c r="E29" s="63">
        <v>853</v>
      </c>
      <c r="F29" s="71"/>
      <c r="G29" s="71"/>
      <c r="H29" s="71"/>
      <c r="I29" s="62">
        <v>5</v>
      </c>
      <c r="J29" s="62">
        <v>5</v>
      </c>
      <c r="K29" s="62">
        <v>5</v>
      </c>
    </row>
    <row r="30" spans="1:11" s="60" customFormat="1" ht="60.75" customHeight="1">
      <c r="A30" s="68" t="s">
        <v>379</v>
      </c>
      <c r="B30" s="58" t="s">
        <v>33</v>
      </c>
      <c r="C30" s="59"/>
      <c r="D30" s="59"/>
      <c r="E30" s="59"/>
      <c r="F30" s="59"/>
      <c r="G30" s="59"/>
      <c r="H30" s="59"/>
      <c r="I30" s="58">
        <f>I31</f>
        <v>22.7</v>
      </c>
      <c r="J30" s="58">
        <f t="shared" ref="J30:K30" si="11">J31</f>
        <v>10</v>
      </c>
      <c r="K30" s="58">
        <f t="shared" si="11"/>
        <v>10</v>
      </c>
    </row>
    <row r="31" spans="1:11" s="60" customFormat="1" ht="24.75">
      <c r="A31" s="57" t="s">
        <v>34</v>
      </c>
      <c r="B31" s="58" t="s">
        <v>35</v>
      </c>
      <c r="C31" s="59"/>
      <c r="D31" s="59"/>
      <c r="E31" s="59"/>
      <c r="F31" s="59"/>
      <c r="G31" s="59"/>
      <c r="H31" s="59"/>
      <c r="I31" s="58">
        <f>I32</f>
        <v>22.7</v>
      </c>
      <c r="J31" s="58">
        <f t="shared" ref="J31:K31" si="12">J32</f>
        <v>10</v>
      </c>
      <c r="K31" s="58">
        <f t="shared" si="12"/>
        <v>10</v>
      </c>
    </row>
    <row r="32" spans="1:11" s="60" customFormat="1" ht="24.75">
      <c r="A32" s="57" t="s">
        <v>36</v>
      </c>
      <c r="B32" s="58" t="s">
        <v>37</v>
      </c>
      <c r="C32" s="59"/>
      <c r="D32" s="59"/>
      <c r="E32" s="59"/>
      <c r="F32" s="59"/>
      <c r="G32" s="59"/>
      <c r="H32" s="59"/>
      <c r="I32" s="58">
        <f>I33</f>
        <v>22.7</v>
      </c>
      <c r="J32" s="58">
        <f t="shared" ref="J32:K32" si="13">J33</f>
        <v>10</v>
      </c>
      <c r="K32" s="58">
        <f t="shared" si="13"/>
        <v>10</v>
      </c>
    </row>
    <row r="33" spans="1:11" s="60" customFormat="1">
      <c r="A33" s="61" t="s">
        <v>24</v>
      </c>
      <c r="B33" s="62" t="s">
        <v>37</v>
      </c>
      <c r="C33" s="63" t="s">
        <v>218</v>
      </c>
      <c r="D33" s="63"/>
      <c r="E33" s="63"/>
      <c r="F33" s="71"/>
      <c r="G33" s="71"/>
      <c r="H33" s="71"/>
      <c r="I33" s="62">
        <f>I34</f>
        <v>22.7</v>
      </c>
      <c r="J33" s="62">
        <f t="shared" ref="J33:K33" si="14">J34</f>
        <v>10</v>
      </c>
      <c r="K33" s="62">
        <f t="shared" si="14"/>
        <v>10</v>
      </c>
    </row>
    <row r="34" spans="1:11" s="60" customFormat="1">
      <c r="A34" s="61" t="s">
        <v>38</v>
      </c>
      <c r="B34" s="62" t="s">
        <v>37</v>
      </c>
      <c r="C34" s="63" t="s">
        <v>218</v>
      </c>
      <c r="D34" s="63" t="s">
        <v>220</v>
      </c>
      <c r="E34" s="63"/>
      <c r="F34" s="71"/>
      <c r="G34" s="71"/>
      <c r="H34" s="71"/>
      <c r="I34" s="62">
        <f>I35</f>
        <v>22.7</v>
      </c>
      <c r="J34" s="62">
        <f t="shared" ref="J34:K34" si="15">J35</f>
        <v>10</v>
      </c>
      <c r="K34" s="62">
        <f t="shared" si="15"/>
        <v>10</v>
      </c>
    </row>
    <row r="35" spans="1:11" s="60" customFormat="1" ht="24.75">
      <c r="A35" s="61" t="s">
        <v>16</v>
      </c>
      <c r="B35" s="62" t="s">
        <v>37</v>
      </c>
      <c r="C35" s="63" t="s">
        <v>218</v>
      </c>
      <c r="D35" s="63">
        <v>13</v>
      </c>
      <c r="E35" s="63">
        <v>244</v>
      </c>
      <c r="F35" s="71"/>
      <c r="G35" s="71"/>
      <c r="H35" s="71"/>
      <c r="I35" s="62">
        <v>22.7</v>
      </c>
      <c r="J35" s="62">
        <v>10</v>
      </c>
      <c r="K35" s="64">
        <v>10</v>
      </c>
    </row>
    <row r="36" spans="1:11" s="60" customFormat="1" ht="60.75">
      <c r="A36" s="68" t="s">
        <v>380</v>
      </c>
      <c r="B36" s="58" t="s">
        <v>39</v>
      </c>
      <c r="C36" s="59"/>
      <c r="D36" s="59"/>
      <c r="E36" s="59"/>
      <c r="F36" s="59"/>
      <c r="G36" s="59"/>
      <c r="H36" s="59"/>
      <c r="I36" s="58">
        <f>I37</f>
        <v>15</v>
      </c>
      <c r="J36" s="58">
        <f t="shared" ref="J36:K36" si="16">J37</f>
        <v>20</v>
      </c>
      <c r="K36" s="58">
        <f t="shared" si="16"/>
        <v>20</v>
      </c>
    </row>
    <row r="37" spans="1:11" s="60" customFormat="1" ht="24.75">
      <c r="A37" s="57" t="s">
        <v>40</v>
      </c>
      <c r="B37" s="58" t="s">
        <v>41</v>
      </c>
      <c r="C37" s="59"/>
      <c r="D37" s="59"/>
      <c r="E37" s="59"/>
      <c r="F37" s="59"/>
      <c r="G37" s="59"/>
      <c r="H37" s="59"/>
      <c r="I37" s="58">
        <f>I38</f>
        <v>15</v>
      </c>
      <c r="J37" s="58">
        <f t="shared" ref="J37:K37" si="17">J38</f>
        <v>20</v>
      </c>
      <c r="K37" s="58">
        <f t="shared" si="17"/>
        <v>20</v>
      </c>
    </row>
    <row r="38" spans="1:11" s="60" customFormat="1" ht="24.75">
      <c r="A38" s="57" t="s">
        <v>42</v>
      </c>
      <c r="B38" s="58" t="s">
        <v>43</v>
      </c>
      <c r="C38" s="59"/>
      <c r="D38" s="59"/>
      <c r="E38" s="59"/>
      <c r="F38" s="59"/>
      <c r="G38" s="59"/>
      <c r="H38" s="59"/>
      <c r="I38" s="58">
        <f>I39</f>
        <v>15</v>
      </c>
      <c r="J38" s="58">
        <f t="shared" ref="J38:K38" si="18">J39</f>
        <v>20</v>
      </c>
      <c r="K38" s="58">
        <f t="shared" si="18"/>
        <v>20</v>
      </c>
    </row>
    <row r="39" spans="1:11" s="60" customFormat="1">
      <c r="A39" s="61" t="s">
        <v>24</v>
      </c>
      <c r="B39" s="62" t="s">
        <v>43</v>
      </c>
      <c r="C39" s="63" t="s">
        <v>218</v>
      </c>
      <c r="D39" s="63"/>
      <c r="E39" s="63"/>
      <c r="F39" s="71"/>
      <c r="G39" s="71"/>
      <c r="H39" s="71"/>
      <c r="I39" s="62">
        <f>I40</f>
        <v>15</v>
      </c>
      <c r="J39" s="62">
        <f t="shared" ref="J39:K39" si="19">J40</f>
        <v>20</v>
      </c>
      <c r="K39" s="62">
        <f t="shared" si="19"/>
        <v>20</v>
      </c>
    </row>
    <row r="40" spans="1:11" s="60" customFormat="1">
      <c r="A40" s="61" t="s">
        <v>38</v>
      </c>
      <c r="B40" s="62" t="s">
        <v>43</v>
      </c>
      <c r="C40" s="63" t="s">
        <v>218</v>
      </c>
      <c r="D40" s="63">
        <v>13</v>
      </c>
      <c r="E40" s="63"/>
      <c r="F40" s="71"/>
      <c r="G40" s="71"/>
      <c r="H40" s="71"/>
      <c r="I40" s="62">
        <f>I41</f>
        <v>15</v>
      </c>
      <c r="J40" s="62">
        <f t="shared" ref="J40:K40" si="20">J41</f>
        <v>20</v>
      </c>
      <c r="K40" s="62">
        <f t="shared" si="20"/>
        <v>20</v>
      </c>
    </row>
    <row r="41" spans="1:11" s="60" customFormat="1" ht="24.75">
      <c r="A41" s="66" t="s">
        <v>16</v>
      </c>
      <c r="B41" s="62" t="s">
        <v>43</v>
      </c>
      <c r="C41" s="63" t="s">
        <v>218</v>
      </c>
      <c r="D41" s="63">
        <v>13</v>
      </c>
      <c r="E41" s="63">
        <v>244</v>
      </c>
      <c r="F41" s="71"/>
      <c r="G41" s="71"/>
      <c r="H41" s="71"/>
      <c r="I41" s="62">
        <v>15</v>
      </c>
      <c r="J41" s="62">
        <v>20</v>
      </c>
      <c r="K41" s="64">
        <v>20</v>
      </c>
    </row>
    <row r="42" spans="1:11" s="60" customFormat="1" ht="60.75">
      <c r="A42" s="68" t="s">
        <v>381</v>
      </c>
      <c r="B42" s="58" t="s">
        <v>44</v>
      </c>
      <c r="C42" s="59"/>
      <c r="D42" s="59"/>
      <c r="E42" s="59"/>
      <c r="F42" s="59"/>
      <c r="G42" s="59"/>
      <c r="H42" s="59"/>
      <c r="I42" s="58">
        <f>I43</f>
        <v>60</v>
      </c>
      <c r="J42" s="58">
        <f t="shared" ref="J42:K42" si="21">J43</f>
        <v>20</v>
      </c>
      <c r="K42" s="58">
        <f t="shared" si="21"/>
        <v>20</v>
      </c>
    </row>
    <row r="43" spans="1:11" s="60" customFormat="1">
      <c r="A43" s="57" t="s">
        <v>45</v>
      </c>
      <c r="B43" s="58" t="s">
        <v>46</v>
      </c>
      <c r="C43" s="59"/>
      <c r="D43" s="59"/>
      <c r="E43" s="59"/>
      <c r="F43" s="59"/>
      <c r="G43" s="59"/>
      <c r="H43" s="59"/>
      <c r="I43" s="58">
        <f>I44</f>
        <v>60</v>
      </c>
      <c r="J43" s="58">
        <f t="shared" ref="J43:K43" si="22">J44</f>
        <v>20</v>
      </c>
      <c r="K43" s="58">
        <f t="shared" si="22"/>
        <v>20</v>
      </c>
    </row>
    <row r="44" spans="1:11" s="60" customFormat="1" ht="48.75">
      <c r="A44" s="57" t="s">
        <v>47</v>
      </c>
      <c r="B44" s="58" t="s">
        <v>48</v>
      </c>
      <c r="C44" s="59"/>
      <c r="D44" s="59"/>
      <c r="E44" s="59"/>
      <c r="F44" s="59"/>
      <c r="G44" s="59"/>
      <c r="H44" s="59"/>
      <c r="I44" s="58">
        <f>I45</f>
        <v>60</v>
      </c>
      <c r="J44" s="58">
        <f t="shared" ref="J44:K44" si="23">J45</f>
        <v>20</v>
      </c>
      <c r="K44" s="58">
        <f t="shared" si="23"/>
        <v>20</v>
      </c>
    </row>
    <row r="45" spans="1:11" s="60" customFormat="1" ht="24.75">
      <c r="A45" s="61" t="s">
        <v>49</v>
      </c>
      <c r="B45" s="62" t="s">
        <v>48</v>
      </c>
      <c r="C45" s="63" t="s">
        <v>217</v>
      </c>
      <c r="D45" s="63"/>
      <c r="E45" s="63"/>
      <c r="F45" s="71"/>
      <c r="G45" s="71"/>
      <c r="H45" s="71"/>
      <c r="I45" s="62">
        <f>I46</f>
        <v>60</v>
      </c>
      <c r="J45" s="62">
        <f t="shared" ref="J45:K45" si="24">J46</f>
        <v>20</v>
      </c>
      <c r="K45" s="62">
        <f t="shared" si="24"/>
        <v>20</v>
      </c>
    </row>
    <row r="46" spans="1:11" s="60" customFormat="1" ht="24.75">
      <c r="A46" s="61" t="s">
        <v>50</v>
      </c>
      <c r="B46" s="62" t="s">
        <v>48</v>
      </c>
      <c r="C46" s="63" t="s">
        <v>217</v>
      </c>
      <c r="D46" s="63">
        <v>10</v>
      </c>
      <c r="E46" s="63"/>
      <c r="F46" s="71"/>
      <c r="G46" s="71"/>
      <c r="H46" s="71"/>
      <c r="I46" s="62">
        <f>I47</f>
        <v>60</v>
      </c>
      <c r="J46" s="62">
        <f t="shared" ref="J46:K46" si="25">J47</f>
        <v>20</v>
      </c>
      <c r="K46" s="62">
        <f t="shared" si="25"/>
        <v>20</v>
      </c>
    </row>
    <row r="47" spans="1:11" s="60" customFormat="1" ht="24.75">
      <c r="A47" s="61" t="s">
        <v>16</v>
      </c>
      <c r="B47" s="62" t="s">
        <v>48</v>
      </c>
      <c r="C47" s="63" t="s">
        <v>217</v>
      </c>
      <c r="D47" s="63">
        <v>10</v>
      </c>
      <c r="E47" s="63">
        <v>244</v>
      </c>
      <c r="F47" s="71"/>
      <c r="G47" s="71"/>
      <c r="H47" s="71"/>
      <c r="I47" s="62">
        <v>60</v>
      </c>
      <c r="J47" s="62">
        <v>20</v>
      </c>
      <c r="K47" s="64">
        <v>20</v>
      </c>
    </row>
    <row r="48" spans="1:11" s="60" customFormat="1" ht="36.75">
      <c r="A48" s="57" t="s">
        <v>51</v>
      </c>
      <c r="B48" s="58" t="s">
        <v>52</v>
      </c>
      <c r="C48" s="59"/>
      <c r="D48" s="59"/>
      <c r="E48" s="59"/>
      <c r="F48" s="59"/>
      <c r="G48" s="59"/>
      <c r="H48" s="59"/>
      <c r="I48" s="58">
        <f>I49</f>
        <v>1646.1</v>
      </c>
      <c r="J48" s="58">
        <f t="shared" ref="J48:K48" si="26">J49</f>
        <v>1646.1</v>
      </c>
      <c r="K48" s="58">
        <f t="shared" si="26"/>
        <v>1646.1</v>
      </c>
    </row>
    <row r="49" spans="1:11" s="60" customFormat="1" ht="26.25" customHeight="1">
      <c r="A49" s="57" t="s">
        <v>53</v>
      </c>
      <c r="B49" s="58" t="s">
        <v>54</v>
      </c>
      <c r="C49" s="59"/>
      <c r="D49" s="59"/>
      <c r="E49" s="59"/>
      <c r="F49" s="59"/>
      <c r="G49" s="59"/>
      <c r="H49" s="59"/>
      <c r="I49" s="62">
        <f>I50</f>
        <v>1646.1</v>
      </c>
      <c r="J49" s="62">
        <f t="shared" ref="J49:K49" si="27">J50</f>
        <v>1646.1</v>
      </c>
      <c r="K49" s="62">
        <f t="shared" si="27"/>
        <v>1646.1</v>
      </c>
    </row>
    <row r="50" spans="1:11" s="60" customFormat="1">
      <c r="A50" s="61" t="s">
        <v>24</v>
      </c>
      <c r="B50" s="62" t="s">
        <v>357</v>
      </c>
      <c r="C50" s="63" t="s">
        <v>218</v>
      </c>
      <c r="D50" s="63"/>
      <c r="E50" s="63"/>
      <c r="F50" s="71"/>
      <c r="G50" s="71"/>
      <c r="H50" s="71"/>
      <c r="I50" s="62">
        <f>I51</f>
        <v>1646.1</v>
      </c>
      <c r="J50" s="62">
        <f t="shared" ref="J50:K50" si="28">J51</f>
        <v>1646.1</v>
      </c>
      <c r="K50" s="62">
        <f t="shared" si="28"/>
        <v>1646.1</v>
      </c>
    </row>
    <row r="51" spans="1:11" s="60" customFormat="1" ht="36.75">
      <c r="A51" s="61" t="s">
        <v>55</v>
      </c>
      <c r="B51" s="62" t="s">
        <v>357</v>
      </c>
      <c r="C51" s="63" t="s">
        <v>218</v>
      </c>
      <c r="D51" s="63" t="s">
        <v>221</v>
      </c>
      <c r="E51" s="63"/>
      <c r="F51" s="71"/>
      <c r="G51" s="71"/>
      <c r="H51" s="71"/>
      <c r="I51" s="62">
        <f>I52</f>
        <v>1646.1</v>
      </c>
      <c r="J51" s="62">
        <f t="shared" ref="J51:K51" si="29">J52</f>
        <v>1646.1</v>
      </c>
      <c r="K51" s="62">
        <f t="shared" si="29"/>
        <v>1646.1</v>
      </c>
    </row>
    <row r="52" spans="1:11" s="60" customFormat="1">
      <c r="A52" s="61" t="s">
        <v>56</v>
      </c>
      <c r="B52" s="62" t="s">
        <v>357</v>
      </c>
      <c r="C52" s="63" t="s">
        <v>218</v>
      </c>
      <c r="D52" s="63" t="s">
        <v>221</v>
      </c>
      <c r="E52" s="63">
        <v>540</v>
      </c>
      <c r="F52" s="71"/>
      <c r="G52" s="71"/>
      <c r="H52" s="71"/>
      <c r="I52" s="62">
        <v>1646.1</v>
      </c>
      <c r="J52" s="62">
        <v>1646.1</v>
      </c>
      <c r="K52" s="62">
        <v>1646.1</v>
      </c>
    </row>
    <row r="53" spans="1:11" s="60" customFormat="1" ht="63.75" customHeight="1">
      <c r="A53" s="68" t="s">
        <v>382</v>
      </c>
      <c r="B53" s="58" t="s">
        <v>57</v>
      </c>
      <c r="C53" s="59"/>
      <c r="D53" s="59"/>
      <c r="E53" s="59"/>
      <c r="F53" s="59"/>
      <c r="G53" s="59"/>
      <c r="H53" s="59"/>
      <c r="I53" s="58">
        <f>I54</f>
        <v>55</v>
      </c>
      <c r="J53" s="58">
        <f t="shared" ref="J53:K53" si="30">J54</f>
        <v>5</v>
      </c>
      <c r="K53" s="58">
        <f t="shared" si="30"/>
        <v>5</v>
      </c>
    </row>
    <row r="54" spans="1:11" s="60" customFormat="1" ht="18" customHeight="1">
      <c r="A54" s="57" t="s">
        <v>58</v>
      </c>
      <c r="B54" s="58" t="s">
        <v>59</v>
      </c>
      <c r="C54" s="59"/>
      <c r="D54" s="59"/>
      <c r="E54" s="59"/>
      <c r="F54" s="59"/>
      <c r="G54" s="59"/>
      <c r="H54" s="59"/>
      <c r="I54" s="58">
        <f>I55</f>
        <v>55</v>
      </c>
      <c r="J54" s="58">
        <f>J55</f>
        <v>5</v>
      </c>
      <c r="K54" s="58">
        <f>K55</f>
        <v>5</v>
      </c>
    </row>
    <row r="55" spans="1:11" s="60" customFormat="1" ht="24.75">
      <c r="A55" s="57" t="s">
        <v>60</v>
      </c>
      <c r="B55" s="58" t="s">
        <v>61</v>
      </c>
      <c r="C55" s="59"/>
      <c r="D55" s="59"/>
      <c r="E55" s="59"/>
      <c r="F55" s="59"/>
      <c r="G55" s="59"/>
      <c r="H55" s="59"/>
      <c r="I55" s="58">
        <f>I56</f>
        <v>55</v>
      </c>
      <c r="J55" s="58">
        <f t="shared" ref="J55:K55" si="31">J56</f>
        <v>5</v>
      </c>
      <c r="K55" s="58">
        <f t="shared" si="31"/>
        <v>5</v>
      </c>
    </row>
    <row r="56" spans="1:11" s="60" customFormat="1">
      <c r="A56" s="61" t="s">
        <v>24</v>
      </c>
      <c r="B56" s="58" t="s">
        <v>61</v>
      </c>
      <c r="C56" s="63" t="s">
        <v>218</v>
      </c>
      <c r="D56" s="63"/>
      <c r="E56" s="63"/>
      <c r="F56" s="71"/>
      <c r="G56" s="71"/>
      <c r="H56" s="71"/>
      <c r="I56" s="62">
        <f>I57</f>
        <v>55</v>
      </c>
      <c r="J56" s="62">
        <f t="shared" ref="J56:K56" si="32">J57</f>
        <v>5</v>
      </c>
      <c r="K56" s="62">
        <f t="shared" si="32"/>
        <v>5</v>
      </c>
    </row>
    <row r="57" spans="1:11" s="60" customFormat="1">
      <c r="A57" s="61" t="s">
        <v>38</v>
      </c>
      <c r="B57" s="62" t="s">
        <v>61</v>
      </c>
      <c r="C57" s="63" t="s">
        <v>218</v>
      </c>
      <c r="D57" s="63">
        <v>13</v>
      </c>
      <c r="E57" s="63"/>
      <c r="F57" s="71"/>
      <c r="G57" s="71"/>
      <c r="H57" s="71"/>
      <c r="I57" s="62">
        <f>I58</f>
        <v>55</v>
      </c>
      <c r="J57" s="62">
        <f t="shared" ref="J57:K57" si="33">J58</f>
        <v>5</v>
      </c>
      <c r="K57" s="62">
        <f t="shared" si="33"/>
        <v>5</v>
      </c>
    </row>
    <row r="58" spans="1:11" s="60" customFormat="1" ht="24.75">
      <c r="A58" s="61" t="s">
        <v>16</v>
      </c>
      <c r="B58" s="62" t="s">
        <v>61</v>
      </c>
      <c r="C58" s="63" t="s">
        <v>218</v>
      </c>
      <c r="D58" s="63">
        <v>13</v>
      </c>
      <c r="E58" s="63">
        <v>244</v>
      </c>
      <c r="F58" s="71"/>
      <c r="G58" s="71"/>
      <c r="H58" s="71"/>
      <c r="I58" s="62">
        <v>55</v>
      </c>
      <c r="J58" s="62">
        <v>5</v>
      </c>
      <c r="K58" s="62">
        <v>5</v>
      </c>
    </row>
    <row r="59" spans="1:11" s="60" customFormat="1" ht="60.75">
      <c r="A59" s="57" t="s">
        <v>383</v>
      </c>
      <c r="B59" s="58" t="s">
        <v>62</v>
      </c>
      <c r="C59" s="59"/>
      <c r="D59" s="59"/>
      <c r="E59" s="59"/>
      <c r="F59" s="59"/>
      <c r="G59" s="59"/>
      <c r="H59" s="59"/>
      <c r="I59" s="58">
        <f>I60+I90+I109+I156+I162+I166</f>
        <v>52111.8</v>
      </c>
      <c r="J59" s="58">
        <f>J60+J90+J109+J156+J162+J166</f>
        <v>13612.4</v>
      </c>
      <c r="K59" s="58">
        <f>K60+K90+K109+K156+K162+K166</f>
        <v>14088.3</v>
      </c>
    </row>
    <row r="60" spans="1:11" s="60" customFormat="1" ht="72.75">
      <c r="A60" s="68" t="s">
        <v>384</v>
      </c>
      <c r="B60" s="58" t="s">
        <v>63</v>
      </c>
      <c r="C60" s="59"/>
      <c r="D60" s="59"/>
      <c r="E60" s="59"/>
      <c r="F60" s="59"/>
      <c r="G60" s="59"/>
      <c r="H60" s="59"/>
      <c r="I60" s="58">
        <f>I61</f>
        <v>1120</v>
      </c>
      <c r="J60" s="58">
        <f t="shared" ref="J60:K60" si="34">J61</f>
        <v>340</v>
      </c>
      <c r="K60" s="58">
        <f t="shared" si="34"/>
        <v>370</v>
      </c>
    </row>
    <row r="61" spans="1:11" s="60" customFormat="1" ht="24.75">
      <c r="A61" s="57" t="s">
        <v>64</v>
      </c>
      <c r="B61" s="58" t="s">
        <v>65</v>
      </c>
      <c r="C61" s="59"/>
      <c r="D61" s="59"/>
      <c r="E61" s="59"/>
      <c r="F61" s="59"/>
      <c r="G61" s="59"/>
      <c r="H61" s="59"/>
      <c r="I61" s="58">
        <f>I62+I66+I70+I74+I78+I82+I86</f>
        <v>1120</v>
      </c>
      <c r="J61" s="58">
        <f t="shared" ref="J61:K61" si="35">J62+J66+J70+J74+J78+J82+J86</f>
        <v>340</v>
      </c>
      <c r="K61" s="58">
        <f t="shared" si="35"/>
        <v>370</v>
      </c>
    </row>
    <row r="62" spans="1:11" s="60" customFormat="1" ht="36.75">
      <c r="A62" s="57" t="s">
        <v>66</v>
      </c>
      <c r="B62" s="58" t="s">
        <v>67</v>
      </c>
      <c r="C62" s="59"/>
      <c r="D62" s="59"/>
      <c r="E62" s="59"/>
      <c r="F62" s="59"/>
      <c r="G62" s="59"/>
      <c r="H62" s="59"/>
      <c r="I62" s="58">
        <f>I63</f>
        <v>70</v>
      </c>
      <c r="J62" s="58">
        <f t="shared" ref="J62:K62" si="36">J63</f>
        <v>70</v>
      </c>
      <c r="K62" s="58">
        <f t="shared" si="36"/>
        <v>70</v>
      </c>
    </row>
    <row r="63" spans="1:11" s="60" customFormat="1">
      <c r="A63" s="61" t="s">
        <v>68</v>
      </c>
      <c r="B63" s="62" t="s">
        <v>67</v>
      </c>
      <c r="C63" s="63" t="s">
        <v>219</v>
      </c>
      <c r="D63" s="63"/>
      <c r="E63" s="63"/>
      <c r="F63" s="71"/>
      <c r="G63" s="71"/>
      <c r="H63" s="71"/>
      <c r="I63" s="62">
        <f>I64</f>
        <v>70</v>
      </c>
      <c r="J63" s="62">
        <f t="shared" ref="J63:K63" si="37">J64</f>
        <v>70</v>
      </c>
      <c r="K63" s="62">
        <f t="shared" si="37"/>
        <v>70</v>
      </c>
    </row>
    <row r="64" spans="1:11" s="60" customFormat="1" ht="16.5" customHeight="1">
      <c r="A64" s="61" t="s">
        <v>69</v>
      </c>
      <c r="B64" s="62" t="s">
        <v>67</v>
      </c>
      <c r="C64" s="63" t="s">
        <v>219</v>
      </c>
      <c r="D64" s="63">
        <v>12</v>
      </c>
      <c r="E64" s="63"/>
      <c r="F64" s="71"/>
      <c r="G64" s="71"/>
      <c r="H64" s="71"/>
      <c r="I64" s="62">
        <f>I65</f>
        <v>70</v>
      </c>
      <c r="J64" s="62">
        <f t="shared" ref="J64:K64" si="38">J65</f>
        <v>70</v>
      </c>
      <c r="K64" s="62">
        <f t="shared" si="38"/>
        <v>70</v>
      </c>
    </row>
    <row r="65" spans="1:11" s="60" customFormat="1" ht="24.75">
      <c r="A65" s="61" t="s">
        <v>70</v>
      </c>
      <c r="B65" s="62" t="s">
        <v>67</v>
      </c>
      <c r="C65" s="63" t="s">
        <v>219</v>
      </c>
      <c r="D65" s="63">
        <v>12</v>
      </c>
      <c r="E65" s="63">
        <v>244</v>
      </c>
      <c r="F65" s="71"/>
      <c r="G65" s="71"/>
      <c r="H65" s="71"/>
      <c r="I65" s="62">
        <v>70</v>
      </c>
      <c r="J65" s="62">
        <v>70</v>
      </c>
      <c r="K65" s="62">
        <v>70</v>
      </c>
    </row>
    <row r="66" spans="1:11" s="60" customFormat="1" ht="48.75">
      <c r="A66" s="109" t="s">
        <v>439</v>
      </c>
      <c r="B66" s="58" t="s">
        <v>438</v>
      </c>
      <c r="C66" s="108"/>
      <c r="D66" s="108"/>
      <c r="E66" s="108"/>
      <c r="F66" s="108"/>
      <c r="G66" s="108"/>
      <c r="H66" s="108"/>
      <c r="I66" s="58">
        <f>SUM(I67)</f>
        <v>11</v>
      </c>
      <c r="J66" s="58">
        <f t="shared" ref="J66:K66" si="39">SUM(J67)</f>
        <v>0</v>
      </c>
      <c r="K66" s="58">
        <f t="shared" si="39"/>
        <v>0</v>
      </c>
    </row>
    <row r="67" spans="1:11" s="60" customFormat="1">
      <c r="A67" s="61" t="s">
        <v>68</v>
      </c>
      <c r="B67" s="107" t="s">
        <v>438</v>
      </c>
      <c r="C67" s="108" t="s">
        <v>219</v>
      </c>
      <c r="D67" s="108"/>
      <c r="E67" s="108"/>
      <c r="F67" s="108"/>
      <c r="G67" s="108"/>
      <c r="H67" s="108"/>
      <c r="I67" s="107">
        <f>I68</f>
        <v>11</v>
      </c>
      <c r="J67" s="107">
        <f t="shared" ref="J67:K68" si="40">J68</f>
        <v>0</v>
      </c>
      <c r="K67" s="107">
        <f t="shared" si="40"/>
        <v>0</v>
      </c>
    </row>
    <row r="68" spans="1:11" s="60" customFormat="1">
      <c r="A68" s="61" t="s">
        <v>69</v>
      </c>
      <c r="B68" s="107" t="s">
        <v>438</v>
      </c>
      <c r="C68" s="108" t="s">
        <v>219</v>
      </c>
      <c r="D68" s="108">
        <v>12</v>
      </c>
      <c r="E68" s="108"/>
      <c r="F68" s="108"/>
      <c r="G68" s="108"/>
      <c r="H68" s="108"/>
      <c r="I68" s="107">
        <f>I69</f>
        <v>11</v>
      </c>
      <c r="J68" s="107">
        <f t="shared" si="40"/>
        <v>0</v>
      </c>
      <c r="K68" s="107">
        <f t="shared" si="40"/>
        <v>0</v>
      </c>
    </row>
    <row r="69" spans="1:11" s="60" customFormat="1" ht="24.75">
      <c r="A69" s="61" t="s">
        <v>70</v>
      </c>
      <c r="B69" s="107" t="s">
        <v>438</v>
      </c>
      <c r="C69" s="108" t="s">
        <v>219</v>
      </c>
      <c r="D69" s="108">
        <v>12</v>
      </c>
      <c r="E69" s="108">
        <v>244</v>
      </c>
      <c r="F69" s="108"/>
      <c r="G69" s="108"/>
      <c r="H69" s="108"/>
      <c r="I69" s="107">
        <v>11</v>
      </c>
      <c r="J69" s="107"/>
      <c r="K69" s="107"/>
    </row>
    <row r="70" spans="1:11" s="60" customFormat="1" ht="48.75">
      <c r="A70" s="57" t="s">
        <v>71</v>
      </c>
      <c r="B70" s="58" t="s">
        <v>72</v>
      </c>
      <c r="C70" s="59"/>
      <c r="D70" s="59"/>
      <c r="E70" s="59"/>
      <c r="F70" s="59"/>
      <c r="G70" s="59"/>
      <c r="H70" s="59"/>
      <c r="I70" s="58">
        <f>I71</f>
        <v>100</v>
      </c>
      <c r="J70" s="58">
        <f t="shared" ref="J70:K70" si="41">J71</f>
        <v>100</v>
      </c>
      <c r="K70" s="58">
        <f t="shared" si="41"/>
        <v>100</v>
      </c>
    </row>
    <row r="71" spans="1:11" s="60" customFormat="1">
      <c r="A71" s="61" t="s">
        <v>68</v>
      </c>
      <c r="B71" s="62" t="s">
        <v>72</v>
      </c>
      <c r="C71" s="63" t="s">
        <v>219</v>
      </c>
      <c r="D71" s="63"/>
      <c r="E71" s="63"/>
      <c r="F71" s="71"/>
      <c r="G71" s="71"/>
      <c r="H71" s="71"/>
      <c r="I71" s="62">
        <f>I72</f>
        <v>100</v>
      </c>
      <c r="J71" s="62">
        <f t="shared" ref="J71:K71" si="42">J72</f>
        <v>100</v>
      </c>
      <c r="K71" s="62">
        <f t="shared" si="42"/>
        <v>100</v>
      </c>
    </row>
    <row r="72" spans="1:11" s="60" customFormat="1">
      <c r="A72" s="61" t="s">
        <v>69</v>
      </c>
      <c r="B72" s="62" t="s">
        <v>72</v>
      </c>
      <c r="C72" s="63" t="s">
        <v>219</v>
      </c>
      <c r="D72" s="63">
        <v>12</v>
      </c>
      <c r="E72" s="63"/>
      <c r="F72" s="71"/>
      <c r="G72" s="71"/>
      <c r="H72" s="71"/>
      <c r="I72" s="62">
        <f>I73</f>
        <v>100</v>
      </c>
      <c r="J72" s="62">
        <f t="shared" ref="J72:K72" si="43">J73</f>
        <v>100</v>
      </c>
      <c r="K72" s="62">
        <f t="shared" si="43"/>
        <v>100</v>
      </c>
    </row>
    <row r="73" spans="1:11" s="60" customFormat="1" ht="24.75">
      <c r="A73" s="61" t="s">
        <v>70</v>
      </c>
      <c r="B73" s="62" t="s">
        <v>72</v>
      </c>
      <c r="C73" s="63" t="s">
        <v>219</v>
      </c>
      <c r="D73" s="63">
        <v>12</v>
      </c>
      <c r="E73" s="63">
        <v>244</v>
      </c>
      <c r="F73" s="71"/>
      <c r="G73" s="71"/>
      <c r="H73" s="71"/>
      <c r="I73" s="62">
        <v>100</v>
      </c>
      <c r="J73" s="62">
        <v>100</v>
      </c>
      <c r="K73" s="62">
        <v>100</v>
      </c>
    </row>
    <row r="74" spans="1:11" s="60" customFormat="1" ht="60.75">
      <c r="A74" s="57" t="s">
        <v>73</v>
      </c>
      <c r="B74" s="58" t="s">
        <v>74</v>
      </c>
      <c r="C74" s="59"/>
      <c r="D74" s="59"/>
      <c r="E74" s="59"/>
      <c r="F74" s="59"/>
      <c r="G74" s="59"/>
      <c r="H74" s="59"/>
      <c r="I74" s="58">
        <f>I75</f>
        <v>100</v>
      </c>
      <c r="J74" s="58">
        <f t="shared" ref="J74:K74" si="44">J75</f>
        <v>70</v>
      </c>
      <c r="K74" s="58">
        <f t="shared" si="44"/>
        <v>100</v>
      </c>
    </row>
    <row r="75" spans="1:11" s="60" customFormat="1">
      <c r="A75" s="61" t="s">
        <v>68</v>
      </c>
      <c r="B75" s="62" t="s">
        <v>74</v>
      </c>
      <c r="C75" s="63" t="s">
        <v>219</v>
      </c>
      <c r="D75" s="63"/>
      <c r="E75" s="63"/>
      <c r="F75" s="71"/>
      <c r="G75" s="71"/>
      <c r="H75" s="71"/>
      <c r="I75" s="62">
        <f>I76</f>
        <v>100</v>
      </c>
      <c r="J75" s="62">
        <f t="shared" ref="J75:K75" si="45">J76</f>
        <v>70</v>
      </c>
      <c r="K75" s="62">
        <f t="shared" si="45"/>
        <v>100</v>
      </c>
    </row>
    <row r="76" spans="1:11" s="60" customFormat="1" ht="18" customHeight="1">
      <c r="A76" s="61" t="s">
        <v>69</v>
      </c>
      <c r="B76" s="62" t="s">
        <v>74</v>
      </c>
      <c r="C76" s="63" t="s">
        <v>219</v>
      </c>
      <c r="D76" s="63">
        <v>12</v>
      </c>
      <c r="E76" s="63"/>
      <c r="F76" s="71"/>
      <c r="G76" s="71"/>
      <c r="H76" s="71"/>
      <c r="I76" s="62">
        <f>I77</f>
        <v>100</v>
      </c>
      <c r="J76" s="62">
        <f t="shared" ref="J76:K76" si="46">J77</f>
        <v>70</v>
      </c>
      <c r="K76" s="62">
        <f t="shared" si="46"/>
        <v>100</v>
      </c>
    </row>
    <row r="77" spans="1:11" s="60" customFormat="1" ht="24.75">
      <c r="A77" s="61" t="s">
        <v>70</v>
      </c>
      <c r="B77" s="62" t="s">
        <v>74</v>
      </c>
      <c r="C77" s="63" t="s">
        <v>219</v>
      </c>
      <c r="D77" s="63">
        <v>12</v>
      </c>
      <c r="E77" s="63">
        <v>244</v>
      </c>
      <c r="F77" s="71"/>
      <c r="G77" s="71"/>
      <c r="H77" s="71"/>
      <c r="I77" s="62">
        <v>100</v>
      </c>
      <c r="J77" s="62">
        <v>70</v>
      </c>
      <c r="K77" s="62">
        <v>100</v>
      </c>
    </row>
    <row r="78" spans="1:11" s="60" customFormat="1" ht="24.75">
      <c r="A78" s="57" t="s">
        <v>75</v>
      </c>
      <c r="B78" s="58" t="s">
        <v>76</v>
      </c>
      <c r="C78" s="59"/>
      <c r="D78" s="59"/>
      <c r="E78" s="59"/>
      <c r="F78" s="59"/>
      <c r="G78" s="59"/>
      <c r="H78" s="59"/>
      <c r="I78" s="58">
        <f>I79</f>
        <v>139</v>
      </c>
      <c r="J78" s="58">
        <f t="shared" ref="J78:K78" si="47">J79</f>
        <v>0</v>
      </c>
      <c r="K78" s="58">
        <f t="shared" si="47"/>
        <v>0</v>
      </c>
    </row>
    <row r="79" spans="1:11" s="60" customFormat="1">
      <c r="A79" s="61" t="s">
        <v>68</v>
      </c>
      <c r="B79" s="62" t="s">
        <v>76</v>
      </c>
      <c r="C79" s="63" t="s">
        <v>219</v>
      </c>
      <c r="D79" s="63"/>
      <c r="E79" s="63"/>
      <c r="F79" s="71"/>
      <c r="G79" s="71"/>
      <c r="H79" s="71"/>
      <c r="I79" s="62">
        <f>I80</f>
        <v>139</v>
      </c>
      <c r="J79" s="62">
        <f t="shared" ref="J79:K79" si="48">J80</f>
        <v>0</v>
      </c>
      <c r="K79" s="62">
        <f t="shared" si="48"/>
        <v>0</v>
      </c>
    </row>
    <row r="80" spans="1:11" s="60" customFormat="1" ht="15" customHeight="1">
      <c r="A80" s="61" t="s">
        <v>69</v>
      </c>
      <c r="B80" s="62" t="s">
        <v>76</v>
      </c>
      <c r="C80" s="63" t="s">
        <v>219</v>
      </c>
      <c r="D80" s="63">
        <v>12</v>
      </c>
      <c r="E80" s="63"/>
      <c r="F80" s="71"/>
      <c r="G80" s="71"/>
      <c r="H80" s="71"/>
      <c r="I80" s="62">
        <f>I81</f>
        <v>139</v>
      </c>
      <c r="J80" s="62">
        <f t="shared" ref="J80:K80" si="49">J81</f>
        <v>0</v>
      </c>
      <c r="K80" s="62">
        <f t="shared" si="49"/>
        <v>0</v>
      </c>
    </row>
    <row r="81" spans="1:11" s="60" customFormat="1" ht="24.75">
      <c r="A81" s="61" t="s">
        <v>70</v>
      </c>
      <c r="B81" s="62" t="s">
        <v>76</v>
      </c>
      <c r="C81" s="63" t="s">
        <v>219</v>
      </c>
      <c r="D81" s="63">
        <v>12</v>
      </c>
      <c r="E81" s="63">
        <v>244</v>
      </c>
      <c r="F81" s="71"/>
      <c r="G81" s="71"/>
      <c r="H81" s="71"/>
      <c r="I81" s="62">
        <f>150-11</f>
        <v>139</v>
      </c>
      <c r="J81" s="62">
        <v>0</v>
      </c>
      <c r="K81" s="62">
        <v>0</v>
      </c>
    </row>
    <row r="82" spans="1:11" s="60" customFormat="1">
      <c r="A82" s="57" t="s">
        <v>77</v>
      </c>
      <c r="B82" s="58" t="s">
        <v>78</v>
      </c>
      <c r="C82" s="59"/>
      <c r="D82" s="59"/>
      <c r="E82" s="59"/>
      <c r="F82" s="59"/>
      <c r="G82" s="59"/>
      <c r="H82" s="59"/>
      <c r="I82" s="58">
        <f>I83</f>
        <v>600</v>
      </c>
      <c r="J82" s="58">
        <f t="shared" ref="J82:K82" si="50">J83</f>
        <v>0</v>
      </c>
      <c r="K82" s="58">
        <f t="shared" si="50"/>
        <v>0</v>
      </c>
    </row>
    <row r="83" spans="1:11" s="60" customFormat="1">
      <c r="A83" s="61" t="s">
        <v>68</v>
      </c>
      <c r="B83" s="62" t="s">
        <v>78</v>
      </c>
      <c r="C83" s="63" t="s">
        <v>219</v>
      </c>
      <c r="D83" s="63"/>
      <c r="E83" s="63"/>
      <c r="F83" s="71"/>
      <c r="G83" s="71"/>
      <c r="H83" s="71"/>
      <c r="I83" s="62">
        <f>I84</f>
        <v>600</v>
      </c>
      <c r="J83" s="62">
        <f t="shared" ref="J83:K83" si="51">J84</f>
        <v>0</v>
      </c>
      <c r="K83" s="62">
        <f t="shared" si="51"/>
        <v>0</v>
      </c>
    </row>
    <row r="84" spans="1:11" s="60" customFormat="1" ht="13.5" customHeight="1">
      <c r="A84" s="61" t="s">
        <v>69</v>
      </c>
      <c r="B84" s="62" t="s">
        <v>78</v>
      </c>
      <c r="C84" s="63" t="s">
        <v>219</v>
      </c>
      <c r="D84" s="63">
        <v>12</v>
      </c>
      <c r="E84" s="63"/>
      <c r="F84" s="71"/>
      <c r="G84" s="71"/>
      <c r="H84" s="71"/>
      <c r="I84" s="62">
        <f>I85</f>
        <v>600</v>
      </c>
      <c r="J84" s="62">
        <f t="shared" ref="J84:K84" si="52">J85</f>
        <v>0</v>
      </c>
      <c r="K84" s="62">
        <f t="shared" si="52"/>
        <v>0</v>
      </c>
    </row>
    <row r="85" spans="1:11" s="60" customFormat="1" ht="24.75">
      <c r="A85" s="61" t="s">
        <v>70</v>
      </c>
      <c r="B85" s="62" t="s">
        <v>78</v>
      </c>
      <c r="C85" s="63" t="s">
        <v>219</v>
      </c>
      <c r="D85" s="63">
        <v>12</v>
      </c>
      <c r="E85" s="63">
        <v>244</v>
      </c>
      <c r="F85" s="71"/>
      <c r="G85" s="71"/>
      <c r="H85" s="71"/>
      <c r="I85" s="62">
        <v>600</v>
      </c>
      <c r="J85" s="62">
        <v>0</v>
      </c>
      <c r="K85" s="62">
        <v>0</v>
      </c>
    </row>
    <row r="86" spans="1:11" s="60" customFormat="1" ht="24.75">
      <c r="A86" s="57" t="s">
        <v>79</v>
      </c>
      <c r="B86" s="58" t="s">
        <v>80</v>
      </c>
      <c r="C86" s="59"/>
      <c r="D86" s="59"/>
      <c r="E86" s="59"/>
      <c r="F86" s="59"/>
      <c r="G86" s="59"/>
      <c r="H86" s="59"/>
      <c r="I86" s="58">
        <f>I87</f>
        <v>100</v>
      </c>
      <c r="J86" s="58">
        <f t="shared" ref="J86:K86" si="53">J87</f>
        <v>100</v>
      </c>
      <c r="K86" s="58">
        <f t="shared" si="53"/>
        <v>100</v>
      </c>
    </row>
    <row r="87" spans="1:11" s="60" customFormat="1">
      <c r="A87" s="61" t="s">
        <v>68</v>
      </c>
      <c r="B87" s="62" t="s">
        <v>80</v>
      </c>
      <c r="C87" s="63" t="s">
        <v>219</v>
      </c>
      <c r="D87" s="63"/>
      <c r="E87" s="63"/>
      <c r="F87" s="71"/>
      <c r="G87" s="71"/>
      <c r="H87" s="71"/>
      <c r="I87" s="62">
        <f>I88</f>
        <v>100</v>
      </c>
      <c r="J87" s="62">
        <f t="shared" ref="J87:K87" si="54">J88</f>
        <v>100</v>
      </c>
      <c r="K87" s="62">
        <f t="shared" si="54"/>
        <v>100</v>
      </c>
    </row>
    <row r="88" spans="1:11" s="60" customFormat="1" ht="15" customHeight="1">
      <c r="A88" s="61" t="s">
        <v>69</v>
      </c>
      <c r="B88" s="62" t="s">
        <v>80</v>
      </c>
      <c r="C88" s="63" t="s">
        <v>219</v>
      </c>
      <c r="D88" s="63">
        <v>12</v>
      </c>
      <c r="E88" s="63"/>
      <c r="F88" s="71"/>
      <c r="G88" s="71"/>
      <c r="H88" s="71"/>
      <c r="I88" s="62">
        <f>I89</f>
        <v>100</v>
      </c>
      <c r="J88" s="62">
        <f t="shared" ref="J88:K88" si="55">J89</f>
        <v>100</v>
      </c>
      <c r="K88" s="62">
        <f t="shared" si="55"/>
        <v>100</v>
      </c>
    </row>
    <row r="89" spans="1:11" s="60" customFormat="1" ht="24.75">
      <c r="A89" s="61" t="s">
        <v>70</v>
      </c>
      <c r="B89" s="62" t="s">
        <v>80</v>
      </c>
      <c r="C89" s="63" t="s">
        <v>219</v>
      </c>
      <c r="D89" s="63">
        <v>12</v>
      </c>
      <c r="E89" s="63">
        <v>244</v>
      </c>
      <c r="F89" s="71"/>
      <c r="G89" s="71"/>
      <c r="H89" s="71"/>
      <c r="I89" s="62">
        <v>100</v>
      </c>
      <c r="J89" s="62">
        <v>100</v>
      </c>
      <c r="K89" s="62">
        <v>100</v>
      </c>
    </row>
    <row r="90" spans="1:11" s="60" customFormat="1" ht="75.75" customHeight="1">
      <c r="A90" s="68" t="s">
        <v>385</v>
      </c>
      <c r="B90" s="58" t="s">
        <v>81</v>
      </c>
      <c r="C90" s="59"/>
      <c r="D90" s="59"/>
      <c r="E90" s="59"/>
      <c r="F90" s="59"/>
      <c r="G90" s="59"/>
      <c r="H90" s="59"/>
      <c r="I90" s="58">
        <f>I91+I97+I101+I105</f>
        <v>35318</v>
      </c>
      <c r="J90" s="58">
        <f t="shared" ref="J90:K90" si="56">J91+J97+J101+J105</f>
        <v>62.5</v>
      </c>
      <c r="K90" s="58">
        <f t="shared" si="56"/>
        <v>65</v>
      </c>
    </row>
    <row r="91" spans="1:11" s="60" customFormat="1" ht="24.75">
      <c r="A91" s="83" t="s">
        <v>82</v>
      </c>
      <c r="B91" s="58" t="s">
        <v>83</v>
      </c>
      <c r="C91" s="59"/>
      <c r="D91" s="59"/>
      <c r="E91" s="59"/>
      <c r="F91" s="59"/>
      <c r="G91" s="59"/>
      <c r="H91" s="59"/>
      <c r="I91" s="58">
        <f>I92</f>
        <v>598.29999999999995</v>
      </c>
      <c r="J91" s="58">
        <f t="shared" ref="J91:K91" si="57">J92</f>
        <v>62.5</v>
      </c>
      <c r="K91" s="58">
        <f t="shared" si="57"/>
        <v>65</v>
      </c>
    </row>
    <row r="92" spans="1:11" s="60" customFormat="1" ht="36.75">
      <c r="A92" s="83" t="s">
        <v>222</v>
      </c>
      <c r="B92" s="58" t="s">
        <v>84</v>
      </c>
      <c r="C92" s="59"/>
      <c r="D92" s="59"/>
      <c r="E92" s="59"/>
      <c r="F92" s="59"/>
      <c r="G92" s="59"/>
      <c r="H92" s="59"/>
      <c r="I92" s="58">
        <f>I93</f>
        <v>598.29999999999995</v>
      </c>
      <c r="J92" s="58">
        <f t="shared" ref="J92:K92" si="58">J93</f>
        <v>62.5</v>
      </c>
      <c r="K92" s="58">
        <f t="shared" si="58"/>
        <v>65</v>
      </c>
    </row>
    <row r="93" spans="1:11" s="60" customFormat="1">
      <c r="A93" s="61" t="s">
        <v>14</v>
      </c>
      <c r="B93" s="62" t="s">
        <v>84</v>
      </c>
      <c r="C93" s="63" t="s">
        <v>216</v>
      </c>
      <c r="D93" s="63"/>
      <c r="E93" s="63"/>
      <c r="F93" s="71"/>
      <c r="G93" s="71"/>
      <c r="H93" s="71"/>
      <c r="I93" s="62">
        <f>I94</f>
        <v>598.29999999999995</v>
      </c>
      <c r="J93" s="62">
        <f t="shared" ref="J93:K93" si="59">J94</f>
        <v>62.5</v>
      </c>
      <c r="K93" s="62">
        <f t="shared" si="59"/>
        <v>65</v>
      </c>
    </row>
    <row r="94" spans="1:11" s="60" customFormat="1">
      <c r="A94" s="61" t="s">
        <v>88</v>
      </c>
      <c r="B94" s="62" t="s">
        <v>84</v>
      </c>
      <c r="C94" s="63" t="s">
        <v>216</v>
      </c>
      <c r="D94" s="63" t="s">
        <v>218</v>
      </c>
      <c r="E94" s="63"/>
      <c r="F94" s="71"/>
      <c r="G94" s="71"/>
      <c r="H94" s="71"/>
      <c r="I94" s="62">
        <f>I95+I96</f>
        <v>598.29999999999995</v>
      </c>
      <c r="J94" s="62">
        <f t="shared" ref="J94:K94" si="60">J95+J96</f>
        <v>62.5</v>
      </c>
      <c r="K94" s="62">
        <f t="shared" si="60"/>
        <v>65</v>
      </c>
    </row>
    <row r="95" spans="1:11" s="60" customFormat="1" ht="24.75">
      <c r="A95" s="61" t="s">
        <v>70</v>
      </c>
      <c r="B95" s="62" t="s">
        <v>84</v>
      </c>
      <c r="C95" s="63" t="s">
        <v>216</v>
      </c>
      <c r="D95" s="63" t="s">
        <v>218</v>
      </c>
      <c r="E95" s="63">
        <v>244</v>
      </c>
      <c r="F95" s="71"/>
      <c r="G95" s="71"/>
      <c r="H95" s="71"/>
      <c r="I95" s="62">
        <v>65</v>
      </c>
      <c r="J95" s="62">
        <v>62.5</v>
      </c>
      <c r="K95" s="62">
        <v>65</v>
      </c>
    </row>
    <row r="96" spans="1:11" s="60" customFormat="1" ht="24.75">
      <c r="A96" s="84" t="s">
        <v>89</v>
      </c>
      <c r="B96" s="62" t="s">
        <v>84</v>
      </c>
      <c r="C96" s="63" t="s">
        <v>216</v>
      </c>
      <c r="D96" s="63" t="s">
        <v>218</v>
      </c>
      <c r="E96" s="63">
        <v>633</v>
      </c>
      <c r="F96" s="71"/>
      <c r="G96" s="71"/>
      <c r="H96" s="71"/>
      <c r="I96" s="62">
        <v>533.29999999999995</v>
      </c>
      <c r="J96" s="62">
        <v>0</v>
      </c>
      <c r="K96" s="62">
        <v>0</v>
      </c>
    </row>
    <row r="97" spans="1:11" s="60" customFormat="1" ht="24.75">
      <c r="A97" s="23" t="s">
        <v>223</v>
      </c>
      <c r="B97" s="58" t="s">
        <v>225</v>
      </c>
      <c r="C97" s="59"/>
      <c r="D97" s="59"/>
      <c r="E97" s="59"/>
      <c r="F97" s="59"/>
      <c r="G97" s="59"/>
      <c r="H97" s="59"/>
      <c r="I97" s="58">
        <f>SUM(I98)</f>
        <v>15928.3</v>
      </c>
      <c r="J97" s="58">
        <f t="shared" ref="J97:K97" si="61">SUM(J98)</f>
        <v>0</v>
      </c>
      <c r="K97" s="58">
        <f t="shared" si="61"/>
        <v>0</v>
      </c>
    </row>
    <row r="98" spans="1:11" s="60" customFormat="1">
      <c r="A98" s="61" t="s">
        <v>14</v>
      </c>
      <c r="B98" s="62" t="s">
        <v>225</v>
      </c>
      <c r="C98" s="63" t="s">
        <v>216</v>
      </c>
      <c r="D98" s="63"/>
      <c r="E98" s="63"/>
      <c r="F98" s="71"/>
      <c r="G98" s="71"/>
      <c r="H98" s="71"/>
      <c r="I98" s="62">
        <f>SUM(I99)</f>
        <v>15928.3</v>
      </c>
      <c r="J98" s="62">
        <f t="shared" ref="J98:K98" si="62">SUM(J99)</f>
        <v>0</v>
      </c>
      <c r="K98" s="62">
        <f t="shared" si="62"/>
        <v>0</v>
      </c>
    </row>
    <row r="99" spans="1:11" s="60" customFormat="1">
      <c r="A99" s="61" t="s">
        <v>88</v>
      </c>
      <c r="B99" s="62" t="s">
        <v>225</v>
      </c>
      <c r="C99" s="63" t="s">
        <v>216</v>
      </c>
      <c r="D99" s="63" t="s">
        <v>218</v>
      </c>
      <c r="E99" s="63"/>
      <c r="F99" s="71"/>
      <c r="G99" s="71"/>
      <c r="H99" s="71"/>
      <c r="I99" s="62">
        <f>SUM(I100)</f>
        <v>15928.3</v>
      </c>
      <c r="J99" s="62">
        <f t="shared" ref="J99:K99" si="63">SUM(J100)</f>
        <v>0</v>
      </c>
      <c r="K99" s="62">
        <f t="shared" si="63"/>
        <v>0</v>
      </c>
    </row>
    <row r="100" spans="1:11" s="60" customFormat="1" ht="36.75">
      <c r="A100" s="24" t="s">
        <v>224</v>
      </c>
      <c r="B100" s="62" t="s">
        <v>225</v>
      </c>
      <c r="C100" s="63" t="s">
        <v>216</v>
      </c>
      <c r="D100" s="63" t="s">
        <v>218</v>
      </c>
      <c r="E100" s="63" t="s">
        <v>226</v>
      </c>
      <c r="F100" s="71"/>
      <c r="G100" s="71"/>
      <c r="H100" s="71"/>
      <c r="I100" s="62">
        <f>1000+33+14895.3</f>
        <v>15928.3</v>
      </c>
      <c r="J100" s="62">
        <v>0</v>
      </c>
      <c r="K100" s="62">
        <v>0</v>
      </c>
    </row>
    <row r="101" spans="1:11" s="60" customFormat="1" ht="60.75">
      <c r="A101" s="57" t="s">
        <v>227</v>
      </c>
      <c r="B101" s="58" t="s">
        <v>228</v>
      </c>
      <c r="C101" s="63"/>
      <c r="D101" s="63"/>
      <c r="E101" s="63"/>
      <c r="F101" s="71"/>
      <c r="G101" s="71"/>
      <c r="H101" s="71"/>
      <c r="I101" s="58">
        <f>SUM(I102)</f>
        <v>12111.1</v>
      </c>
      <c r="J101" s="58">
        <f t="shared" ref="J101:K101" si="64">SUM(J102)</f>
        <v>0</v>
      </c>
      <c r="K101" s="58">
        <f t="shared" si="64"/>
        <v>0</v>
      </c>
    </row>
    <row r="102" spans="1:11" s="60" customFormat="1">
      <c r="A102" s="61" t="s">
        <v>14</v>
      </c>
      <c r="B102" s="62" t="s">
        <v>228</v>
      </c>
      <c r="C102" s="63" t="s">
        <v>216</v>
      </c>
      <c r="D102" s="63"/>
      <c r="E102" s="63"/>
      <c r="F102" s="71"/>
      <c r="G102" s="71"/>
      <c r="H102" s="71"/>
      <c r="I102" s="62">
        <f>SUM(I103)</f>
        <v>12111.1</v>
      </c>
      <c r="J102" s="62">
        <f t="shared" ref="J102:K102" si="65">SUM(J103)</f>
        <v>0</v>
      </c>
      <c r="K102" s="62">
        <f t="shared" si="65"/>
        <v>0</v>
      </c>
    </row>
    <row r="103" spans="1:11" s="60" customFormat="1">
      <c r="A103" s="61" t="s">
        <v>88</v>
      </c>
      <c r="B103" s="62" t="s">
        <v>228</v>
      </c>
      <c r="C103" s="63" t="s">
        <v>216</v>
      </c>
      <c r="D103" s="63" t="s">
        <v>218</v>
      </c>
      <c r="E103" s="63"/>
      <c r="F103" s="71"/>
      <c r="G103" s="71"/>
      <c r="H103" s="71"/>
      <c r="I103" s="62">
        <f>SUM(I104)</f>
        <v>12111.1</v>
      </c>
      <c r="J103" s="62">
        <f t="shared" ref="J103:K103" si="66">SUM(J104)</f>
        <v>0</v>
      </c>
      <c r="K103" s="62">
        <f t="shared" si="66"/>
        <v>0</v>
      </c>
    </row>
    <row r="104" spans="1:11" s="60" customFormat="1" ht="36.75">
      <c r="A104" s="61" t="s">
        <v>87</v>
      </c>
      <c r="B104" s="62" t="s">
        <v>228</v>
      </c>
      <c r="C104" s="63" t="s">
        <v>216</v>
      </c>
      <c r="D104" s="63" t="s">
        <v>218</v>
      </c>
      <c r="E104" s="63" t="s">
        <v>226</v>
      </c>
      <c r="F104" s="71"/>
      <c r="G104" s="71"/>
      <c r="H104" s="71"/>
      <c r="I104" s="85">
        <f>12111.1</f>
        <v>12111.1</v>
      </c>
      <c r="J104" s="62">
        <v>0</v>
      </c>
      <c r="K104" s="62">
        <v>0</v>
      </c>
    </row>
    <row r="105" spans="1:11" s="60" customFormat="1" ht="26.25">
      <c r="A105" s="69" t="s">
        <v>85</v>
      </c>
      <c r="B105" s="58" t="s">
        <v>86</v>
      </c>
      <c r="C105" s="59"/>
      <c r="D105" s="59"/>
      <c r="E105" s="59"/>
      <c r="F105" s="59"/>
      <c r="G105" s="59"/>
      <c r="H105" s="59"/>
      <c r="I105" s="58">
        <f>I106</f>
        <v>6680.3</v>
      </c>
      <c r="J105" s="58">
        <f t="shared" ref="J105:K105" si="67">J106</f>
        <v>0</v>
      </c>
      <c r="K105" s="58">
        <f t="shared" si="67"/>
        <v>0</v>
      </c>
    </row>
    <row r="106" spans="1:11" s="60" customFormat="1">
      <c r="A106" s="61" t="s">
        <v>14</v>
      </c>
      <c r="B106" s="62" t="s">
        <v>86</v>
      </c>
      <c r="C106" s="63" t="s">
        <v>216</v>
      </c>
      <c r="D106" s="63"/>
      <c r="E106" s="63"/>
      <c r="F106" s="71"/>
      <c r="G106" s="71"/>
      <c r="H106" s="71"/>
      <c r="I106" s="62">
        <f>SUM(I107)</f>
        <v>6680.3</v>
      </c>
      <c r="J106" s="62">
        <f t="shared" ref="J106:K106" si="68">SUM(J107)</f>
        <v>0</v>
      </c>
      <c r="K106" s="62">
        <f t="shared" si="68"/>
        <v>0</v>
      </c>
    </row>
    <row r="107" spans="1:11" s="60" customFormat="1">
      <c r="A107" s="61" t="s">
        <v>88</v>
      </c>
      <c r="B107" s="62" t="s">
        <v>86</v>
      </c>
      <c r="C107" s="63" t="s">
        <v>216</v>
      </c>
      <c r="D107" s="63" t="s">
        <v>218</v>
      </c>
      <c r="E107" s="63"/>
      <c r="F107" s="71"/>
      <c r="G107" s="71"/>
      <c r="H107" s="71"/>
      <c r="I107" s="70">
        <f t="shared" ref="I107:K107" si="69">SUM(I108)</f>
        <v>6680.3</v>
      </c>
      <c r="J107" s="70">
        <f t="shared" si="69"/>
        <v>0</v>
      </c>
      <c r="K107" s="62">
        <f t="shared" si="69"/>
        <v>0</v>
      </c>
    </row>
    <row r="108" spans="1:11" s="60" customFormat="1" ht="36.75">
      <c r="A108" s="61" t="s">
        <v>87</v>
      </c>
      <c r="B108" s="62" t="s">
        <v>86</v>
      </c>
      <c r="C108" s="91" t="s">
        <v>216</v>
      </c>
      <c r="D108" s="63" t="s">
        <v>218</v>
      </c>
      <c r="E108" s="63">
        <v>414</v>
      </c>
      <c r="F108" s="71"/>
      <c r="G108" s="71"/>
      <c r="H108" s="71"/>
      <c r="I108" s="62">
        <v>6680.3</v>
      </c>
      <c r="J108" s="62">
        <v>0</v>
      </c>
      <c r="K108" s="62">
        <v>0</v>
      </c>
    </row>
    <row r="109" spans="1:11" s="60" customFormat="1" ht="60.75">
      <c r="A109" s="68" t="s">
        <v>386</v>
      </c>
      <c r="B109" s="58" t="s">
        <v>92</v>
      </c>
      <c r="C109" s="59"/>
      <c r="D109" s="59"/>
      <c r="E109" s="59"/>
      <c r="F109" s="59"/>
      <c r="G109" s="59"/>
      <c r="H109" s="59"/>
      <c r="I109" s="58">
        <f>SUM(I110)</f>
        <v>15647.3</v>
      </c>
      <c r="J109" s="58">
        <f t="shared" ref="J109:K109" si="70">SUM(J110)</f>
        <v>13187.8</v>
      </c>
      <c r="K109" s="58">
        <f t="shared" si="70"/>
        <v>13630.3</v>
      </c>
    </row>
    <row r="110" spans="1:11" s="60" customFormat="1" ht="24.75">
      <c r="A110" s="83" t="s">
        <v>93</v>
      </c>
      <c r="B110" s="86" t="s">
        <v>94</v>
      </c>
      <c r="C110" s="59"/>
      <c r="D110" s="59"/>
      <c r="E110" s="59"/>
      <c r="F110" s="59"/>
      <c r="G110" s="59"/>
      <c r="H110" s="59"/>
      <c r="I110" s="58">
        <f>I111+I115+I119+I123+I133+I137+I141+I145+I149</f>
        <v>15647.3</v>
      </c>
      <c r="J110" s="58">
        <f>J111+J115+J119+J123+J133+J137+J141+J145+J149</f>
        <v>13187.8</v>
      </c>
      <c r="K110" s="58">
        <f>K111+K115+K119+K123+K133+K137+K141+K145+K149</f>
        <v>13630.3</v>
      </c>
    </row>
    <row r="111" spans="1:11" s="60" customFormat="1" ht="24.75">
      <c r="A111" s="57" t="s">
        <v>95</v>
      </c>
      <c r="B111" s="58" t="s">
        <v>96</v>
      </c>
      <c r="C111" s="59"/>
      <c r="D111" s="59"/>
      <c r="E111" s="59"/>
      <c r="F111" s="59"/>
      <c r="G111" s="59"/>
      <c r="H111" s="59"/>
      <c r="I111" s="58">
        <f>I112</f>
        <v>665</v>
      </c>
      <c r="J111" s="58">
        <f t="shared" ref="J111:K111" si="71">J112</f>
        <v>380</v>
      </c>
      <c r="K111" s="58">
        <f t="shared" si="71"/>
        <v>396</v>
      </c>
    </row>
    <row r="112" spans="1:11" s="60" customFormat="1">
      <c r="A112" s="61" t="s">
        <v>14</v>
      </c>
      <c r="B112" s="62" t="s">
        <v>96</v>
      </c>
      <c r="C112" s="63" t="s">
        <v>216</v>
      </c>
      <c r="D112" s="63"/>
      <c r="E112" s="63"/>
      <c r="F112" s="71"/>
      <c r="G112" s="71"/>
      <c r="H112" s="71"/>
      <c r="I112" s="62">
        <f>I113</f>
        <v>665</v>
      </c>
      <c r="J112" s="62">
        <f t="shared" ref="J112:K112" si="72">J113</f>
        <v>380</v>
      </c>
      <c r="K112" s="62">
        <f t="shared" si="72"/>
        <v>396</v>
      </c>
    </row>
    <row r="113" spans="1:11" s="60" customFormat="1">
      <c r="A113" s="61" t="s">
        <v>15</v>
      </c>
      <c r="B113" s="62" t="s">
        <v>96</v>
      </c>
      <c r="C113" s="63" t="s">
        <v>216</v>
      </c>
      <c r="D113" s="63" t="s">
        <v>217</v>
      </c>
      <c r="E113" s="63"/>
      <c r="F113" s="71"/>
      <c r="G113" s="71"/>
      <c r="H113" s="71"/>
      <c r="I113" s="62">
        <f>SUM(I114)</f>
        <v>665</v>
      </c>
      <c r="J113" s="62">
        <f t="shared" ref="J113:K113" si="73">SUM(J114)</f>
        <v>380</v>
      </c>
      <c r="K113" s="62">
        <f t="shared" si="73"/>
        <v>396</v>
      </c>
    </row>
    <row r="114" spans="1:11" s="60" customFormat="1" ht="24.75">
      <c r="A114" s="61" t="s">
        <v>70</v>
      </c>
      <c r="B114" s="62" t="s">
        <v>96</v>
      </c>
      <c r="C114" s="63" t="s">
        <v>216</v>
      </c>
      <c r="D114" s="63" t="s">
        <v>217</v>
      </c>
      <c r="E114" s="63">
        <v>244</v>
      </c>
      <c r="F114" s="71"/>
      <c r="G114" s="71"/>
      <c r="H114" s="71"/>
      <c r="I114" s="62">
        <v>665</v>
      </c>
      <c r="J114" s="62">
        <v>380</v>
      </c>
      <c r="K114" s="62">
        <v>396</v>
      </c>
    </row>
    <row r="115" spans="1:11" s="60" customFormat="1">
      <c r="A115" s="57" t="s">
        <v>97</v>
      </c>
      <c r="B115" s="58" t="s">
        <v>98</v>
      </c>
      <c r="C115" s="59"/>
      <c r="D115" s="59"/>
      <c r="E115" s="59"/>
      <c r="F115" s="59"/>
      <c r="G115" s="59"/>
      <c r="H115" s="59"/>
      <c r="I115" s="58">
        <f>I116</f>
        <v>85</v>
      </c>
      <c r="J115" s="58">
        <f t="shared" ref="J115:K115" si="74">J116</f>
        <v>65</v>
      </c>
      <c r="K115" s="58">
        <f t="shared" si="74"/>
        <v>67</v>
      </c>
    </row>
    <row r="116" spans="1:11" s="60" customFormat="1">
      <c r="A116" s="61" t="s">
        <v>14</v>
      </c>
      <c r="B116" s="62" t="s">
        <v>98</v>
      </c>
      <c r="C116" s="63" t="s">
        <v>216</v>
      </c>
      <c r="D116" s="63"/>
      <c r="E116" s="63"/>
      <c r="F116" s="71"/>
      <c r="G116" s="71"/>
      <c r="H116" s="71"/>
      <c r="I116" s="62">
        <f>I117</f>
        <v>85</v>
      </c>
      <c r="J116" s="62">
        <f t="shared" ref="J116:K116" si="75">J117</f>
        <v>65</v>
      </c>
      <c r="K116" s="62">
        <f t="shared" si="75"/>
        <v>67</v>
      </c>
    </row>
    <row r="117" spans="1:11" s="60" customFormat="1">
      <c r="A117" s="61" t="s">
        <v>15</v>
      </c>
      <c r="B117" s="62" t="s">
        <v>98</v>
      </c>
      <c r="C117" s="63" t="s">
        <v>216</v>
      </c>
      <c r="D117" s="63" t="s">
        <v>217</v>
      </c>
      <c r="E117" s="63"/>
      <c r="F117" s="71"/>
      <c r="G117" s="71"/>
      <c r="H117" s="71"/>
      <c r="I117" s="62">
        <f>I118</f>
        <v>85</v>
      </c>
      <c r="J117" s="62">
        <f t="shared" ref="J117:K117" si="76">J118</f>
        <v>65</v>
      </c>
      <c r="K117" s="62">
        <f t="shared" si="76"/>
        <v>67</v>
      </c>
    </row>
    <row r="118" spans="1:11" s="60" customFormat="1" ht="24.75">
      <c r="A118" s="61" t="s">
        <v>70</v>
      </c>
      <c r="B118" s="62" t="s">
        <v>98</v>
      </c>
      <c r="C118" s="63" t="s">
        <v>216</v>
      </c>
      <c r="D118" s="63" t="s">
        <v>217</v>
      </c>
      <c r="E118" s="63">
        <v>244</v>
      </c>
      <c r="F118" s="71"/>
      <c r="G118" s="71"/>
      <c r="H118" s="71"/>
      <c r="I118" s="62">
        <f>85</f>
        <v>85</v>
      </c>
      <c r="J118" s="62">
        <v>65</v>
      </c>
      <c r="K118" s="62">
        <v>67</v>
      </c>
    </row>
    <row r="119" spans="1:11" s="60" customFormat="1">
      <c r="A119" s="57" t="s">
        <v>99</v>
      </c>
      <c r="B119" s="58" t="s">
        <v>100</v>
      </c>
      <c r="C119" s="59"/>
      <c r="D119" s="59"/>
      <c r="E119" s="59"/>
      <c r="F119" s="59"/>
      <c r="G119" s="59"/>
      <c r="H119" s="59"/>
      <c r="I119" s="58">
        <f>I120</f>
        <v>7</v>
      </c>
      <c r="J119" s="58">
        <f t="shared" ref="J119:K119" si="77">J120</f>
        <v>50</v>
      </c>
      <c r="K119" s="58">
        <f t="shared" si="77"/>
        <v>50</v>
      </c>
    </row>
    <row r="120" spans="1:11" s="60" customFormat="1">
      <c r="A120" s="61" t="s">
        <v>14</v>
      </c>
      <c r="B120" s="62" t="s">
        <v>100</v>
      </c>
      <c r="C120" s="63" t="s">
        <v>216</v>
      </c>
      <c r="D120" s="63"/>
      <c r="E120" s="63"/>
      <c r="F120" s="71"/>
      <c r="G120" s="71"/>
      <c r="H120" s="71"/>
      <c r="I120" s="62">
        <f>I121</f>
        <v>7</v>
      </c>
      <c r="J120" s="62">
        <f t="shared" ref="J120:K120" si="78">J121</f>
        <v>50</v>
      </c>
      <c r="K120" s="62">
        <f t="shared" si="78"/>
        <v>50</v>
      </c>
    </row>
    <row r="121" spans="1:11" s="60" customFormat="1">
      <c r="A121" s="61" t="s">
        <v>15</v>
      </c>
      <c r="B121" s="62" t="s">
        <v>100</v>
      </c>
      <c r="C121" s="63" t="s">
        <v>216</v>
      </c>
      <c r="D121" s="63" t="s">
        <v>217</v>
      </c>
      <c r="E121" s="63"/>
      <c r="F121" s="71"/>
      <c r="G121" s="71"/>
      <c r="H121" s="71"/>
      <c r="I121" s="62">
        <f>SUM(I122)</f>
        <v>7</v>
      </c>
      <c r="J121" s="62">
        <f t="shared" ref="J121:K121" si="79">SUM(J122)</f>
        <v>50</v>
      </c>
      <c r="K121" s="62">
        <f t="shared" si="79"/>
        <v>50</v>
      </c>
    </row>
    <row r="122" spans="1:11" s="60" customFormat="1" ht="24.75">
      <c r="A122" s="61" t="s">
        <v>70</v>
      </c>
      <c r="B122" s="62" t="s">
        <v>100</v>
      </c>
      <c r="C122" s="63" t="s">
        <v>216</v>
      </c>
      <c r="D122" s="63" t="s">
        <v>217</v>
      </c>
      <c r="E122" s="63">
        <v>244</v>
      </c>
      <c r="F122" s="71"/>
      <c r="G122" s="71"/>
      <c r="H122" s="71"/>
      <c r="I122" s="62">
        <v>7</v>
      </c>
      <c r="J122" s="62">
        <v>50</v>
      </c>
      <c r="K122" s="62">
        <v>50</v>
      </c>
    </row>
    <row r="123" spans="1:11" s="60" customFormat="1" ht="28.5" customHeight="1">
      <c r="A123" s="57" t="s">
        <v>101</v>
      </c>
      <c r="B123" s="58" t="s">
        <v>102</v>
      </c>
      <c r="C123" s="59"/>
      <c r="D123" s="59"/>
      <c r="E123" s="59"/>
      <c r="F123" s="59"/>
      <c r="G123" s="59"/>
      <c r="H123" s="59"/>
      <c r="I123" s="58">
        <f>SUM(I124)</f>
        <v>13290.9</v>
      </c>
      <c r="J123" s="58">
        <f t="shared" ref="J123:K123" si="80">SUM(J124)</f>
        <v>12132.5</v>
      </c>
      <c r="K123" s="58">
        <f t="shared" si="80"/>
        <v>12806.5</v>
      </c>
    </row>
    <row r="124" spans="1:11" s="60" customFormat="1">
      <c r="A124" s="61" t="s">
        <v>14</v>
      </c>
      <c r="B124" s="62" t="s">
        <v>102</v>
      </c>
      <c r="C124" s="63" t="s">
        <v>216</v>
      </c>
      <c r="D124" s="63"/>
      <c r="E124" s="63"/>
      <c r="F124" s="71"/>
      <c r="G124" s="71"/>
      <c r="H124" s="71"/>
      <c r="I124" s="62">
        <f>SUM(I125)</f>
        <v>13290.9</v>
      </c>
      <c r="J124" s="62">
        <f t="shared" ref="J124:K124" si="81">SUM(J125)</f>
        <v>12132.5</v>
      </c>
      <c r="K124" s="62">
        <f t="shared" si="81"/>
        <v>12806.5</v>
      </c>
    </row>
    <row r="125" spans="1:11" s="60" customFormat="1">
      <c r="A125" s="61" t="s">
        <v>15</v>
      </c>
      <c r="B125" s="62" t="s">
        <v>102</v>
      </c>
      <c r="C125" s="63" t="s">
        <v>216</v>
      </c>
      <c r="D125" s="63" t="s">
        <v>217</v>
      </c>
      <c r="E125" s="63"/>
      <c r="F125" s="71"/>
      <c r="G125" s="71"/>
      <c r="H125" s="71"/>
      <c r="I125" s="62">
        <f>SUM(I126:I132)</f>
        <v>13290.9</v>
      </c>
      <c r="J125" s="62">
        <f t="shared" ref="J125:K125" si="82">SUM(J126:J132)</f>
        <v>12132.5</v>
      </c>
      <c r="K125" s="62">
        <f t="shared" si="82"/>
        <v>12806.5</v>
      </c>
    </row>
    <row r="126" spans="1:11" s="60" customFormat="1">
      <c r="A126" s="61" t="s">
        <v>103</v>
      </c>
      <c r="B126" s="62" t="s">
        <v>102</v>
      </c>
      <c r="C126" s="63" t="s">
        <v>216</v>
      </c>
      <c r="D126" s="63" t="s">
        <v>217</v>
      </c>
      <c r="E126" s="63">
        <v>111</v>
      </c>
      <c r="F126" s="71"/>
      <c r="G126" s="71"/>
      <c r="H126" s="71"/>
      <c r="I126" s="62">
        <f>7715+600</f>
        <v>8315</v>
      </c>
      <c r="J126" s="62">
        <v>8100</v>
      </c>
      <c r="K126" s="62">
        <v>8500</v>
      </c>
    </row>
    <row r="127" spans="1:11" s="60" customFormat="1">
      <c r="A127" s="61" t="s">
        <v>430</v>
      </c>
      <c r="B127" s="103" t="s">
        <v>102</v>
      </c>
      <c r="C127" s="104" t="s">
        <v>216</v>
      </c>
      <c r="D127" s="104" t="s">
        <v>217</v>
      </c>
      <c r="E127" s="104" t="s">
        <v>429</v>
      </c>
      <c r="F127" s="104"/>
      <c r="G127" s="104"/>
      <c r="H127" s="104"/>
      <c r="I127" s="103">
        <f>300</f>
        <v>300</v>
      </c>
      <c r="J127" s="103"/>
      <c r="K127" s="103"/>
    </row>
    <row r="128" spans="1:11" s="60" customFormat="1" ht="40.5" customHeight="1">
      <c r="A128" s="61" t="s">
        <v>104</v>
      </c>
      <c r="B128" s="62" t="s">
        <v>102</v>
      </c>
      <c r="C128" s="63" t="s">
        <v>216</v>
      </c>
      <c r="D128" s="63" t="s">
        <v>217</v>
      </c>
      <c r="E128" s="63">
        <v>119</v>
      </c>
      <c r="F128" s="71"/>
      <c r="G128" s="71"/>
      <c r="H128" s="71"/>
      <c r="I128" s="62">
        <f>2321+180</f>
        <v>2501</v>
      </c>
      <c r="J128" s="62">
        <v>2446</v>
      </c>
      <c r="K128" s="62">
        <v>2570</v>
      </c>
    </row>
    <row r="129" spans="1:11" s="60" customFormat="1" ht="24.75">
      <c r="A129" s="61" t="s">
        <v>70</v>
      </c>
      <c r="B129" s="62" t="s">
        <v>102</v>
      </c>
      <c r="C129" s="63" t="s">
        <v>216</v>
      </c>
      <c r="D129" s="63" t="s">
        <v>217</v>
      </c>
      <c r="E129" s="63">
        <v>244</v>
      </c>
      <c r="F129" s="71"/>
      <c r="G129" s="71"/>
      <c r="H129" s="71"/>
      <c r="I129" s="62">
        <f>2069.1+40.8</f>
        <v>2109.9</v>
      </c>
      <c r="J129" s="62">
        <v>1550</v>
      </c>
      <c r="K129" s="62">
        <v>1700</v>
      </c>
    </row>
    <row r="130" spans="1:11" s="60" customFormat="1">
      <c r="A130" s="61" t="s">
        <v>105</v>
      </c>
      <c r="B130" s="120" t="s">
        <v>102</v>
      </c>
      <c r="C130" s="122" t="s">
        <v>216</v>
      </c>
      <c r="D130" s="122" t="s">
        <v>217</v>
      </c>
      <c r="E130" s="122">
        <v>851</v>
      </c>
      <c r="F130" s="71"/>
      <c r="G130" s="71"/>
      <c r="H130" s="71"/>
      <c r="I130" s="120">
        <v>30</v>
      </c>
      <c r="J130" s="120">
        <v>0</v>
      </c>
      <c r="K130" s="120">
        <v>0</v>
      </c>
    </row>
    <row r="131" spans="1:11" s="60" customFormat="1">
      <c r="A131" s="61" t="s">
        <v>106</v>
      </c>
      <c r="B131" s="120"/>
      <c r="C131" s="122"/>
      <c r="D131" s="122"/>
      <c r="E131" s="122"/>
      <c r="F131" s="71"/>
      <c r="G131" s="71"/>
      <c r="H131" s="71"/>
      <c r="I131" s="120"/>
      <c r="J131" s="120"/>
      <c r="K131" s="120"/>
    </row>
    <row r="132" spans="1:11" s="60" customFormat="1">
      <c r="A132" s="61" t="s">
        <v>107</v>
      </c>
      <c r="B132" s="62" t="s">
        <v>102</v>
      </c>
      <c r="C132" s="63" t="s">
        <v>216</v>
      </c>
      <c r="D132" s="63" t="s">
        <v>217</v>
      </c>
      <c r="E132" s="63">
        <v>852</v>
      </c>
      <c r="F132" s="71"/>
      <c r="G132" s="71"/>
      <c r="H132" s="71"/>
      <c r="I132" s="62">
        <v>35</v>
      </c>
      <c r="J132" s="62">
        <v>36.5</v>
      </c>
      <c r="K132" s="62">
        <v>36.5</v>
      </c>
    </row>
    <row r="133" spans="1:11" s="60" customFormat="1">
      <c r="A133" s="57" t="s">
        <v>108</v>
      </c>
      <c r="B133" s="58" t="s">
        <v>109</v>
      </c>
      <c r="C133" s="59"/>
      <c r="D133" s="59"/>
      <c r="E133" s="59"/>
      <c r="F133" s="59"/>
      <c r="G133" s="59"/>
      <c r="H133" s="59"/>
      <c r="I133" s="58">
        <f>I134</f>
        <v>30</v>
      </c>
      <c r="J133" s="58">
        <f t="shared" ref="J133:K133" si="83">J134</f>
        <v>350</v>
      </c>
      <c r="K133" s="58">
        <f t="shared" si="83"/>
        <v>150</v>
      </c>
    </row>
    <row r="134" spans="1:11" s="60" customFormat="1">
      <c r="A134" s="61" t="s">
        <v>14</v>
      </c>
      <c r="B134" s="62" t="s">
        <v>109</v>
      </c>
      <c r="C134" s="63" t="s">
        <v>216</v>
      </c>
      <c r="D134" s="63"/>
      <c r="E134" s="63"/>
      <c r="F134" s="71"/>
      <c r="G134" s="71"/>
      <c r="H134" s="71"/>
      <c r="I134" s="62">
        <f>I135</f>
        <v>30</v>
      </c>
      <c r="J134" s="62">
        <f t="shared" ref="J134:K134" si="84">J135</f>
        <v>350</v>
      </c>
      <c r="K134" s="62">
        <f t="shared" si="84"/>
        <v>150</v>
      </c>
    </row>
    <row r="135" spans="1:11" s="60" customFormat="1">
      <c r="A135" s="61" t="s">
        <v>15</v>
      </c>
      <c r="B135" s="62" t="s">
        <v>109</v>
      </c>
      <c r="C135" s="63" t="s">
        <v>216</v>
      </c>
      <c r="D135" s="63" t="s">
        <v>217</v>
      </c>
      <c r="E135" s="63"/>
      <c r="F135" s="71"/>
      <c r="G135" s="71"/>
      <c r="H135" s="71"/>
      <c r="I135" s="62">
        <f>I136</f>
        <v>30</v>
      </c>
      <c r="J135" s="62">
        <f t="shared" ref="J135:K135" si="85">J136</f>
        <v>350</v>
      </c>
      <c r="K135" s="62">
        <f t="shared" si="85"/>
        <v>150</v>
      </c>
    </row>
    <row r="136" spans="1:11" s="60" customFormat="1" ht="24.75">
      <c r="A136" s="61" t="s">
        <v>70</v>
      </c>
      <c r="B136" s="62" t="s">
        <v>109</v>
      </c>
      <c r="C136" s="63" t="s">
        <v>216</v>
      </c>
      <c r="D136" s="63" t="s">
        <v>217</v>
      </c>
      <c r="E136" s="63">
        <v>244</v>
      </c>
      <c r="F136" s="71"/>
      <c r="G136" s="71"/>
      <c r="H136" s="71"/>
      <c r="I136" s="62">
        <v>30</v>
      </c>
      <c r="J136" s="62">
        <v>350</v>
      </c>
      <c r="K136" s="62">
        <v>150</v>
      </c>
    </row>
    <row r="137" spans="1:11" s="60" customFormat="1">
      <c r="A137" s="57" t="s">
        <v>110</v>
      </c>
      <c r="B137" s="58" t="s">
        <v>111</v>
      </c>
      <c r="C137" s="59"/>
      <c r="D137" s="59"/>
      <c r="E137" s="59"/>
      <c r="F137" s="59"/>
      <c r="G137" s="59"/>
      <c r="H137" s="59"/>
      <c r="I137" s="58">
        <f>I138</f>
        <v>24.5</v>
      </c>
      <c r="J137" s="58">
        <f t="shared" ref="J137:K137" si="86">J138</f>
        <v>20</v>
      </c>
      <c r="K137" s="58">
        <f t="shared" si="86"/>
        <v>20</v>
      </c>
    </row>
    <row r="138" spans="1:11" s="60" customFormat="1">
      <c r="A138" s="61" t="s">
        <v>14</v>
      </c>
      <c r="B138" s="62" t="s">
        <v>111</v>
      </c>
      <c r="C138" s="63" t="s">
        <v>216</v>
      </c>
      <c r="D138" s="63"/>
      <c r="E138" s="63"/>
      <c r="F138" s="71"/>
      <c r="G138" s="71"/>
      <c r="H138" s="71"/>
      <c r="I138" s="62">
        <f>I139</f>
        <v>24.5</v>
      </c>
      <c r="J138" s="62">
        <f t="shared" ref="J138:K138" si="87">J139</f>
        <v>20</v>
      </c>
      <c r="K138" s="62">
        <f t="shared" si="87"/>
        <v>20</v>
      </c>
    </row>
    <row r="139" spans="1:11" s="60" customFormat="1">
      <c r="A139" s="61" t="s">
        <v>15</v>
      </c>
      <c r="B139" s="62" t="s">
        <v>111</v>
      </c>
      <c r="C139" s="63" t="s">
        <v>216</v>
      </c>
      <c r="D139" s="63" t="s">
        <v>217</v>
      </c>
      <c r="E139" s="63"/>
      <c r="F139" s="71"/>
      <c r="G139" s="71"/>
      <c r="H139" s="71"/>
      <c r="I139" s="62">
        <f>I140</f>
        <v>24.5</v>
      </c>
      <c r="J139" s="62">
        <f t="shared" ref="J139:K139" si="88">J140</f>
        <v>20</v>
      </c>
      <c r="K139" s="62">
        <f t="shared" si="88"/>
        <v>20</v>
      </c>
    </row>
    <row r="140" spans="1:11" s="60" customFormat="1" ht="24.75">
      <c r="A140" s="61" t="s">
        <v>70</v>
      </c>
      <c r="B140" s="62" t="s">
        <v>111</v>
      </c>
      <c r="C140" s="63" t="s">
        <v>216</v>
      </c>
      <c r="D140" s="63" t="s">
        <v>217</v>
      </c>
      <c r="E140" s="63">
        <v>244</v>
      </c>
      <c r="F140" s="71"/>
      <c r="G140" s="71"/>
      <c r="H140" s="71"/>
      <c r="I140" s="62">
        <v>24.5</v>
      </c>
      <c r="J140" s="62">
        <v>20</v>
      </c>
      <c r="K140" s="62">
        <v>20</v>
      </c>
    </row>
    <row r="141" spans="1:11" s="60" customFormat="1" ht="24.75">
      <c r="A141" s="57" t="s">
        <v>112</v>
      </c>
      <c r="B141" s="58" t="s">
        <v>113</v>
      </c>
      <c r="C141" s="59"/>
      <c r="D141" s="59"/>
      <c r="E141" s="59"/>
      <c r="F141" s="59"/>
      <c r="G141" s="59"/>
      <c r="H141" s="59"/>
      <c r="I141" s="58">
        <f>I142</f>
        <v>15</v>
      </c>
      <c r="J141" s="58">
        <f t="shared" ref="J141:K141" si="89">J142</f>
        <v>60</v>
      </c>
      <c r="K141" s="58">
        <f t="shared" si="89"/>
        <v>30</v>
      </c>
    </row>
    <row r="142" spans="1:11" s="60" customFormat="1">
      <c r="A142" s="61" t="s">
        <v>14</v>
      </c>
      <c r="B142" s="62" t="s">
        <v>113</v>
      </c>
      <c r="C142" s="63" t="s">
        <v>216</v>
      </c>
      <c r="D142" s="63"/>
      <c r="E142" s="63"/>
      <c r="F142" s="71"/>
      <c r="G142" s="71"/>
      <c r="H142" s="71"/>
      <c r="I142" s="62">
        <f>I143</f>
        <v>15</v>
      </c>
      <c r="J142" s="62">
        <f t="shared" ref="J142:K142" si="90">J143</f>
        <v>60</v>
      </c>
      <c r="K142" s="62">
        <f t="shared" si="90"/>
        <v>30</v>
      </c>
    </row>
    <row r="143" spans="1:11" s="60" customFormat="1">
      <c r="A143" s="61" t="s">
        <v>15</v>
      </c>
      <c r="B143" s="62" t="s">
        <v>113</v>
      </c>
      <c r="C143" s="63" t="s">
        <v>216</v>
      </c>
      <c r="D143" s="63" t="s">
        <v>217</v>
      </c>
      <c r="E143" s="63"/>
      <c r="F143" s="71"/>
      <c r="G143" s="71"/>
      <c r="H143" s="71"/>
      <c r="I143" s="62">
        <f>I144</f>
        <v>15</v>
      </c>
      <c r="J143" s="62">
        <f t="shared" ref="J143:K143" si="91">J144</f>
        <v>60</v>
      </c>
      <c r="K143" s="62">
        <f t="shared" si="91"/>
        <v>30</v>
      </c>
    </row>
    <row r="144" spans="1:11" s="60" customFormat="1" ht="24.75">
      <c r="A144" s="61" t="s">
        <v>70</v>
      </c>
      <c r="B144" s="62" t="s">
        <v>113</v>
      </c>
      <c r="C144" s="63" t="s">
        <v>216</v>
      </c>
      <c r="D144" s="63" t="s">
        <v>217</v>
      </c>
      <c r="E144" s="63">
        <v>244</v>
      </c>
      <c r="F144" s="71"/>
      <c r="G144" s="71"/>
      <c r="H144" s="71"/>
      <c r="I144" s="62">
        <v>15</v>
      </c>
      <c r="J144" s="62">
        <v>60</v>
      </c>
      <c r="K144" s="62">
        <v>30</v>
      </c>
    </row>
    <row r="145" spans="1:11" s="60" customFormat="1">
      <c r="A145" s="57" t="s">
        <v>117</v>
      </c>
      <c r="B145" s="58" t="s">
        <v>118</v>
      </c>
      <c r="C145" s="59"/>
      <c r="D145" s="59"/>
      <c r="E145" s="59"/>
      <c r="F145" s="59"/>
      <c r="G145" s="59"/>
      <c r="H145" s="59"/>
      <c r="I145" s="58">
        <f>I146</f>
        <v>30</v>
      </c>
      <c r="J145" s="58">
        <f t="shared" ref="J145:K145" si="92">J146</f>
        <v>130.30000000000001</v>
      </c>
      <c r="K145" s="58">
        <f t="shared" si="92"/>
        <v>110.8</v>
      </c>
    </row>
    <row r="146" spans="1:11" s="60" customFormat="1">
      <c r="A146" s="61" t="s">
        <v>14</v>
      </c>
      <c r="B146" s="62" t="s">
        <v>118</v>
      </c>
      <c r="C146" s="63" t="s">
        <v>216</v>
      </c>
      <c r="D146" s="63"/>
      <c r="E146" s="63"/>
      <c r="F146" s="71"/>
      <c r="G146" s="71"/>
      <c r="H146" s="71"/>
      <c r="I146" s="62">
        <f>I147</f>
        <v>30</v>
      </c>
      <c r="J146" s="62">
        <f t="shared" ref="J146:K146" si="93">J147</f>
        <v>130.30000000000001</v>
      </c>
      <c r="K146" s="62">
        <f t="shared" si="93"/>
        <v>110.8</v>
      </c>
    </row>
    <row r="147" spans="1:11" s="60" customFormat="1">
      <c r="A147" s="61" t="s">
        <v>15</v>
      </c>
      <c r="B147" s="62" t="s">
        <v>118</v>
      </c>
      <c r="C147" s="63" t="s">
        <v>216</v>
      </c>
      <c r="D147" s="63" t="s">
        <v>217</v>
      </c>
      <c r="E147" s="63"/>
      <c r="F147" s="71"/>
      <c r="G147" s="71"/>
      <c r="H147" s="71"/>
      <c r="I147" s="62">
        <f>I148</f>
        <v>30</v>
      </c>
      <c r="J147" s="62">
        <f t="shared" ref="J147:K147" si="94">J148</f>
        <v>130.30000000000001</v>
      </c>
      <c r="K147" s="62">
        <f t="shared" si="94"/>
        <v>110.8</v>
      </c>
    </row>
    <row r="148" spans="1:11" s="60" customFormat="1" ht="24.75">
      <c r="A148" s="61" t="s">
        <v>70</v>
      </c>
      <c r="B148" s="62" t="s">
        <v>118</v>
      </c>
      <c r="C148" s="63" t="s">
        <v>216</v>
      </c>
      <c r="D148" s="63" t="s">
        <v>217</v>
      </c>
      <c r="E148" s="63">
        <v>244</v>
      </c>
      <c r="F148" s="71"/>
      <c r="G148" s="71"/>
      <c r="H148" s="71"/>
      <c r="I148" s="62">
        <v>30</v>
      </c>
      <c r="J148" s="62">
        <v>130.30000000000001</v>
      </c>
      <c r="K148" s="62">
        <v>110.8</v>
      </c>
    </row>
    <row r="149" spans="1:11" s="60" customFormat="1" ht="36.75">
      <c r="A149" s="83" t="s">
        <v>114</v>
      </c>
      <c r="B149" s="86" t="s">
        <v>115</v>
      </c>
      <c r="C149" s="59"/>
      <c r="D149" s="59"/>
      <c r="E149" s="59"/>
      <c r="F149" s="59"/>
      <c r="G149" s="59"/>
      <c r="H149" s="59"/>
      <c r="I149" s="58">
        <f>SUM(I150+I153)</f>
        <v>1499.9</v>
      </c>
      <c r="J149" s="58">
        <f t="shared" ref="J149:K149" si="95">SUM(J150+J153)</f>
        <v>0</v>
      </c>
      <c r="K149" s="58">
        <f t="shared" si="95"/>
        <v>0</v>
      </c>
    </row>
    <row r="150" spans="1:11" s="60" customFormat="1">
      <c r="A150" s="61" t="s">
        <v>14</v>
      </c>
      <c r="B150" s="62" t="s">
        <v>116</v>
      </c>
      <c r="C150" s="63" t="s">
        <v>216</v>
      </c>
      <c r="D150" s="63"/>
      <c r="E150" s="63"/>
      <c r="F150" s="71"/>
      <c r="G150" s="71"/>
      <c r="H150" s="71"/>
      <c r="I150" s="62">
        <f>I151</f>
        <v>1189.9000000000001</v>
      </c>
      <c r="J150" s="62">
        <f t="shared" ref="J150:K150" si="96">J151</f>
        <v>0</v>
      </c>
      <c r="K150" s="62">
        <f t="shared" si="96"/>
        <v>0</v>
      </c>
    </row>
    <row r="151" spans="1:11" s="60" customFormat="1">
      <c r="A151" s="61" t="s">
        <v>15</v>
      </c>
      <c r="B151" s="62" t="s">
        <v>116</v>
      </c>
      <c r="C151" s="63" t="s">
        <v>216</v>
      </c>
      <c r="D151" s="63" t="s">
        <v>217</v>
      </c>
      <c r="E151" s="63"/>
      <c r="F151" s="71"/>
      <c r="G151" s="71"/>
      <c r="H151" s="71"/>
      <c r="I151" s="62">
        <f>I152</f>
        <v>1189.9000000000001</v>
      </c>
      <c r="J151" s="62">
        <f t="shared" ref="J151:K151" si="97">J152</f>
        <v>0</v>
      </c>
      <c r="K151" s="62">
        <f t="shared" si="97"/>
        <v>0</v>
      </c>
    </row>
    <row r="152" spans="1:11" s="60" customFormat="1" ht="24.75">
      <c r="A152" s="61" t="s">
        <v>70</v>
      </c>
      <c r="B152" s="62" t="s">
        <v>116</v>
      </c>
      <c r="C152" s="63" t="s">
        <v>216</v>
      </c>
      <c r="D152" s="63" t="s">
        <v>217</v>
      </c>
      <c r="E152" s="63">
        <v>244</v>
      </c>
      <c r="F152" s="71"/>
      <c r="G152" s="71"/>
      <c r="H152" s="71"/>
      <c r="I152" s="62">
        <f>1189.9</f>
        <v>1189.9000000000001</v>
      </c>
      <c r="J152" s="62">
        <v>0</v>
      </c>
      <c r="K152" s="62">
        <v>0</v>
      </c>
    </row>
    <row r="153" spans="1:11" s="60" customFormat="1">
      <c r="A153" s="61" t="s">
        <v>14</v>
      </c>
      <c r="B153" s="62" t="s">
        <v>229</v>
      </c>
      <c r="C153" s="63" t="s">
        <v>216</v>
      </c>
      <c r="D153" s="63"/>
      <c r="E153" s="63"/>
      <c r="F153" s="71"/>
      <c r="G153" s="71"/>
      <c r="H153" s="71"/>
      <c r="I153" s="62">
        <f>I154</f>
        <v>310</v>
      </c>
      <c r="J153" s="62">
        <f t="shared" ref="J153:K153" si="98">J154</f>
        <v>0</v>
      </c>
      <c r="K153" s="62">
        <f t="shared" si="98"/>
        <v>0</v>
      </c>
    </row>
    <row r="154" spans="1:11" s="60" customFormat="1">
      <c r="A154" s="61" t="s">
        <v>15</v>
      </c>
      <c r="B154" s="62" t="s">
        <v>229</v>
      </c>
      <c r="C154" s="63" t="s">
        <v>216</v>
      </c>
      <c r="D154" s="63" t="s">
        <v>217</v>
      </c>
      <c r="E154" s="63"/>
      <c r="F154" s="71"/>
      <c r="G154" s="71"/>
      <c r="H154" s="71"/>
      <c r="I154" s="62">
        <f>I155</f>
        <v>310</v>
      </c>
      <c r="J154" s="62">
        <f t="shared" ref="J154:K154" si="99">J155</f>
        <v>0</v>
      </c>
      <c r="K154" s="62">
        <f t="shared" si="99"/>
        <v>0</v>
      </c>
    </row>
    <row r="155" spans="1:11" s="60" customFormat="1" ht="24.75">
      <c r="A155" s="61" t="s">
        <v>70</v>
      </c>
      <c r="B155" s="62" t="s">
        <v>229</v>
      </c>
      <c r="C155" s="63" t="s">
        <v>216</v>
      </c>
      <c r="D155" s="63" t="s">
        <v>217</v>
      </c>
      <c r="E155" s="63">
        <v>244</v>
      </c>
      <c r="F155" s="71"/>
      <c r="G155" s="71"/>
      <c r="H155" s="71"/>
      <c r="I155" s="62">
        <f>160+150</f>
        <v>310</v>
      </c>
      <c r="J155" s="62">
        <v>0</v>
      </c>
      <c r="K155" s="62">
        <v>0</v>
      </c>
    </row>
    <row r="156" spans="1:11" s="60" customFormat="1" ht="72.75">
      <c r="A156" s="68" t="s">
        <v>387</v>
      </c>
      <c r="B156" s="58" t="s">
        <v>119</v>
      </c>
      <c r="C156" s="59"/>
      <c r="D156" s="59"/>
      <c r="E156" s="59"/>
      <c r="F156" s="59"/>
      <c r="G156" s="59"/>
      <c r="H156" s="59"/>
      <c r="I156" s="58">
        <f>I157</f>
        <v>26.5</v>
      </c>
      <c r="J156" s="58">
        <f t="shared" ref="J156:K156" si="100">J157</f>
        <v>22.1</v>
      </c>
      <c r="K156" s="58">
        <f t="shared" si="100"/>
        <v>23</v>
      </c>
    </row>
    <row r="157" spans="1:11" s="60" customFormat="1">
      <c r="A157" s="57" t="s">
        <v>120</v>
      </c>
      <c r="B157" s="58" t="s">
        <v>121</v>
      </c>
      <c r="C157" s="59"/>
      <c r="D157" s="59"/>
      <c r="E157" s="59"/>
      <c r="F157" s="59"/>
      <c r="G157" s="59"/>
      <c r="H157" s="59"/>
      <c r="I157" s="58">
        <f>I158</f>
        <v>26.5</v>
      </c>
      <c r="J157" s="58">
        <f t="shared" ref="J157:K157" si="101">J158</f>
        <v>22.1</v>
      </c>
      <c r="K157" s="58">
        <f t="shared" si="101"/>
        <v>23</v>
      </c>
    </row>
    <row r="158" spans="1:11" s="60" customFormat="1" ht="14.25" customHeight="1">
      <c r="A158" s="57" t="s">
        <v>122</v>
      </c>
      <c r="B158" s="58" t="s">
        <v>123</v>
      </c>
      <c r="C158" s="59"/>
      <c r="D158" s="59"/>
      <c r="E158" s="59"/>
      <c r="F158" s="59"/>
      <c r="G158" s="59"/>
      <c r="H158" s="59"/>
      <c r="I158" s="58">
        <f>I159</f>
        <v>26.5</v>
      </c>
      <c r="J158" s="58">
        <f t="shared" ref="J158:K158" si="102">J159</f>
        <v>22.1</v>
      </c>
      <c r="K158" s="58">
        <f t="shared" si="102"/>
        <v>23</v>
      </c>
    </row>
    <row r="159" spans="1:11" s="60" customFormat="1" ht="24.75">
      <c r="A159" s="61" t="s">
        <v>49</v>
      </c>
      <c r="B159" s="62" t="s">
        <v>123</v>
      </c>
      <c r="C159" s="63" t="s">
        <v>217</v>
      </c>
      <c r="D159" s="63"/>
      <c r="E159" s="63"/>
      <c r="F159" s="71"/>
      <c r="G159" s="71"/>
      <c r="H159" s="71"/>
      <c r="I159" s="62">
        <f>I160</f>
        <v>26.5</v>
      </c>
      <c r="J159" s="62">
        <f t="shared" ref="J159:K159" si="103">J160</f>
        <v>22.1</v>
      </c>
      <c r="K159" s="62">
        <f t="shared" si="103"/>
        <v>23</v>
      </c>
    </row>
    <row r="160" spans="1:11" s="60" customFormat="1" ht="24.75">
      <c r="A160" s="61" t="s">
        <v>50</v>
      </c>
      <c r="B160" s="62" t="s">
        <v>123</v>
      </c>
      <c r="C160" s="63" t="s">
        <v>217</v>
      </c>
      <c r="D160" s="63">
        <v>10</v>
      </c>
      <c r="E160" s="63"/>
      <c r="F160" s="71"/>
      <c r="G160" s="71"/>
      <c r="H160" s="71"/>
      <c r="I160" s="62">
        <f>I161</f>
        <v>26.5</v>
      </c>
      <c r="J160" s="62">
        <f t="shared" ref="J160:K160" si="104">J161</f>
        <v>22.1</v>
      </c>
      <c r="K160" s="62">
        <f t="shared" si="104"/>
        <v>23</v>
      </c>
    </row>
    <row r="161" spans="1:11" s="60" customFormat="1" ht="24.75">
      <c r="A161" s="61" t="s">
        <v>70</v>
      </c>
      <c r="B161" s="62" t="s">
        <v>123</v>
      </c>
      <c r="C161" s="63" t="s">
        <v>217</v>
      </c>
      <c r="D161" s="63">
        <v>10</v>
      </c>
      <c r="E161" s="63">
        <v>244</v>
      </c>
      <c r="F161" s="71"/>
      <c r="G161" s="71"/>
      <c r="H161" s="71"/>
      <c r="I161" s="62">
        <v>26.5</v>
      </c>
      <c r="J161" s="62">
        <v>22.1</v>
      </c>
      <c r="K161" s="62">
        <v>23</v>
      </c>
    </row>
    <row r="162" spans="1:11" s="60" customFormat="1" ht="60.75">
      <c r="A162" s="57" t="s">
        <v>90</v>
      </c>
      <c r="B162" s="58" t="s">
        <v>91</v>
      </c>
      <c r="C162" s="59"/>
      <c r="D162" s="59"/>
      <c r="E162" s="59"/>
      <c r="F162" s="59"/>
      <c r="G162" s="59"/>
      <c r="H162" s="59"/>
      <c r="I162" s="58">
        <f>I163</f>
        <v>0</v>
      </c>
      <c r="J162" s="58">
        <f t="shared" ref="J162:K162" si="105">J163</f>
        <v>0</v>
      </c>
      <c r="K162" s="58">
        <f t="shared" si="105"/>
        <v>0</v>
      </c>
    </row>
    <row r="163" spans="1:11" s="60" customFormat="1">
      <c r="A163" s="61" t="s">
        <v>14</v>
      </c>
      <c r="B163" s="62" t="s">
        <v>91</v>
      </c>
      <c r="C163" s="63" t="s">
        <v>216</v>
      </c>
      <c r="D163" s="63"/>
      <c r="E163" s="63"/>
      <c r="F163" s="71"/>
      <c r="G163" s="71"/>
      <c r="H163" s="71"/>
      <c r="I163" s="62">
        <f>I164</f>
        <v>0</v>
      </c>
      <c r="J163" s="62">
        <f t="shared" ref="J163:K163" si="106">J164</f>
        <v>0</v>
      </c>
      <c r="K163" s="62">
        <f t="shared" si="106"/>
        <v>0</v>
      </c>
    </row>
    <row r="164" spans="1:11" s="60" customFormat="1">
      <c r="A164" s="61" t="s">
        <v>88</v>
      </c>
      <c r="B164" s="62" t="s">
        <v>91</v>
      </c>
      <c r="C164" s="63" t="s">
        <v>216</v>
      </c>
      <c r="D164" s="63" t="s">
        <v>218</v>
      </c>
      <c r="E164" s="63"/>
      <c r="F164" s="71"/>
      <c r="G164" s="71"/>
      <c r="H164" s="71"/>
      <c r="I164" s="62">
        <f>I165</f>
        <v>0</v>
      </c>
      <c r="J164" s="62">
        <f t="shared" ref="J164:K164" si="107">J165</f>
        <v>0</v>
      </c>
      <c r="K164" s="62">
        <f t="shared" si="107"/>
        <v>0</v>
      </c>
    </row>
    <row r="165" spans="1:11" s="60" customFormat="1" ht="24.75">
      <c r="A165" s="61" t="s">
        <v>70</v>
      </c>
      <c r="B165" s="62" t="s">
        <v>91</v>
      </c>
      <c r="C165" s="63" t="s">
        <v>216</v>
      </c>
      <c r="D165" s="63" t="s">
        <v>218</v>
      </c>
      <c r="E165" s="63">
        <v>244</v>
      </c>
      <c r="F165" s="71"/>
      <c r="G165" s="71"/>
      <c r="H165" s="71"/>
      <c r="I165" s="92">
        <v>0</v>
      </c>
      <c r="J165" s="62">
        <v>0</v>
      </c>
      <c r="K165" s="62">
        <v>0</v>
      </c>
    </row>
    <row r="166" spans="1:11" s="60" customFormat="1" ht="110.25" customHeight="1">
      <c r="A166" s="57" t="s">
        <v>388</v>
      </c>
      <c r="B166" s="58" t="s">
        <v>124</v>
      </c>
      <c r="C166" s="59"/>
      <c r="D166" s="59"/>
      <c r="E166" s="59"/>
      <c r="F166" s="59"/>
      <c r="G166" s="59"/>
      <c r="H166" s="59"/>
      <c r="I166" s="58">
        <f>I167</f>
        <v>0</v>
      </c>
      <c r="J166" s="58">
        <f t="shared" ref="J166:K169" si="108">J167</f>
        <v>0</v>
      </c>
      <c r="K166" s="58">
        <f t="shared" si="108"/>
        <v>0</v>
      </c>
    </row>
    <row r="167" spans="1:11" s="60" customFormat="1" ht="24.75">
      <c r="A167" s="61" t="s">
        <v>125</v>
      </c>
      <c r="B167" s="62" t="s">
        <v>124</v>
      </c>
      <c r="C167" s="63"/>
      <c r="D167" s="63"/>
      <c r="E167" s="63"/>
      <c r="F167" s="71"/>
      <c r="G167" s="71"/>
      <c r="H167" s="71"/>
      <c r="I167" s="62">
        <f>I168</f>
        <v>0</v>
      </c>
      <c r="J167" s="62">
        <f t="shared" si="108"/>
        <v>0</v>
      </c>
      <c r="K167" s="62">
        <f t="shared" si="108"/>
        <v>0</v>
      </c>
    </row>
    <row r="168" spans="1:11" s="60" customFormat="1">
      <c r="A168" s="61" t="s">
        <v>68</v>
      </c>
      <c r="B168" s="62" t="s">
        <v>124</v>
      </c>
      <c r="C168" s="63" t="s">
        <v>219</v>
      </c>
      <c r="D168" s="63"/>
      <c r="E168" s="63"/>
      <c r="F168" s="71"/>
      <c r="G168" s="71"/>
      <c r="H168" s="71"/>
      <c r="I168" s="62">
        <f>I169</f>
        <v>0</v>
      </c>
      <c r="J168" s="62">
        <f t="shared" si="108"/>
        <v>0</v>
      </c>
      <c r="K168" s="62">
        <f t="shared" si="108"/>
        <v>0</v>
      </c>
    </row>
    <row r="169" spans="1:11" s="60" customFormat="1" ht="16.5" customHeight="1">
      <c r="A169" s="61" t="s">
        <v>69</v>
      </c>
      <c r="B169" s="62" t="s">
        <v>124</v>
      </c>
      <c r="C169" s="63" t="s">
        <v>219</v>
      </c>
      <c r="D169" s="63" t="s">
        <v>230</v>
      </c>
      <c r="E169" s="63"/>
      <c r="F169" s="71"/>
      <c r="G169" s="71"/>
      <c r="H169" s="71"/>
      <c r="I169" s="62">
        <f>I170</f>
        <v>0</v>
      </c>
      <c r="J169" s="62">
        <f t="shared" si="108"/>
        <v>0</v>
      </c>
      <c r="K169" s="62">
        <f t="shared" si="108"/>
        <v>0</v>
      </c>
    </row>
    <row r="170" spans="1:11" s="60" customFormat="1" ht="24.75">
      <c r="A170" s="61" t="s">
        <v>70</v>
      </c>
      <c r="B170" s="62" t="s">
        <v>124</v>
      </c>
      <c r="C170" s="63" t="s">
        <v>219</v>
      </c>
      <c r="D170" s="63">
        <v>12</v>
      </c>
      <c r="E170" s="63">
        <v>244</v>
      </c>
      <c r="F170" s="71"/>
      <c r="G170" s="71"/>
      <c r="H170" s="71"/>
      <c r="I170" s="62">
        <v>0</v>
      </c>
      <c r="J170" s="62">
        <v>0</v>
      </c>
      <c r="K170" s="62">
        <v>0</v>
      </c>
    </row>
    <row r="171" spans="1:11" s="60" customFormat="1" ht="36.75">
      <c r="A171" s="57" t="s">
        <v>389</v>
      </c>
      <c r="B171" s="58" t="s">
        <v>126</v>
      </c>
      <c r="C171" s="59"/>
      <c r="D171" s="59"/>
      <c r="E171" s="59"/>
      <c r="F171" s="59"/>
      <c r="G171" s="59"/>
      <c r="H171" s="59"/>
      <c r="I171" s="58">
        <f>I172+I183</f>
        <v>6669.7</v>
      </c>
      <c r="J171" s="58">
        <f t="shared" ref="J171:K171" si="109">J172+J183</f>
        <v>6937.2</v>
      </c>
      <c r="K171" s="58">
        <f t="shared" si="109"/>
        <v>6996.9000000000005</v>
      </c>
    </row>
    <row r="172" spans="1:11" s="60" customFormat="1" ht="48.75">
      <c r="A172" s="68" t="s">
        <v>390</v>
      </c>
      <c r="B172" s="58" t="s">
        <v>127</v>
      </c>
      <c r="C172" s="59"/>
      <c r="D172" s="59"/>
      <c r="E172" s="59"/>
      <c r="F172" s="59"/>
      <c r="G172" s="59"/>
      <c r="H172" s="59"/>
      <c r="I172" s="58">
        <f>I173</f>
        <v>1673.2</v>
      </c>
      <c r="J172" s="58">
        <f t="shared" ref="J172:K172" si="110">J173</f>
        <v>1668</v>
      </c>
      <c r="K172" s="58">
        <f t="shared" si="110"/>
        <v>1674.3</v>
      </c>
    </row>
    <row r="173" spans="1:11" s="60" customFormat="1">
      <c r="A173" s="57" t="s">
        <v>128</v>
      </c>
      <c r="B173" s="58" t="s">
        <v>129</v>
      </c>
      <c r="C173" s="59"/>
      <c r="D173" s="59"/>
      <c r="E173" s="59"/>
      <c r="F173" s="59"/>
      <c r="G173" s="59"/>
      <c r="H173" s="59"/>
      <c r="I173" s="58">
        <f>I174+I179</f>
        <v>1673.2</v>
      </c>
      <c r="J173" s="58">
        <f t="shared" ref="J173:K173" si="111">J174+J179</f>
        <v>1668</v>
      </c>
      <c r="K173" s="58">
        <f t="shared" si="111"/>
        <v>1674.3</v>
      </c>
    </row>
    <row r="174" spans="1:11" s="60" customFormat="1" ht="36.75">
      <c r="A174" s="57" t="s">
        <v>130</v>
      </c>
      <c r="B174" s="58" t="s">
        <v>131</v>
      </c>
      <c r="C174" s="59"/>
      <c r="D174" s="59"/>
      <c r="E174" s="59"/>
      <c r="F174" s="59"/>
      <c r="G174" s="59"/>
      <c r="H174" s="59"/>
      <c r="I174" s="58">
        <f>I175</f>
        <v>214.7</v>
      </c>
      <c r="J174" s="58">
        <f>J175</f>
        <v>209.5</v>
      </c>
      <c r="K174" s="58">
        <f>K175</f>
        <v>215.8</v>
      </c>
    </row>
    <row r="175" spans="1:11" s="60" customFormat="1">
      <c r="A175" s="61" t="s">
        <v>132</v>
      </c>
      <c r="B175" s="62" t="s">
        <v>131</v>
      </c>
      <c r="C175" s="63" t="s">
        <v>231</v>
      </c>
      <c r="D175" s="63"/>
      <c r="E175" s="63"/>
      <c r="F175" s="71"/>
      <c r="G175" s="71"/>
      <c r="H175" s="71"/>
      <c r="I175" s="62">
        <f>SUM(I176)</f>
        <v>214.7</v>
      </c>
      <c r="J175" s="62">
        <f t="shared" ref="J175:K175" si="112">SUM(J176)</f>
        <v>209.5</v>
      </c>
      <c r="K175" s="62">
        <f t="shared" si="112"/>
        <v>215.8</v>
      </c>
    </row>
    <row r="176" spans="1:11" s="60" customFormat="1">
      <c r="A176" s="61" t="s">
        <v>133</v>
      </c>
      <c r="B176" s="62" t="s">
        <v>131</v>
      </c>
      <c r="C176" s="63" t="s">
        <v>231</v>
      </c>
      <c r="D176" s="63" t="s">
        <v>218</v>
      </c>
      <c r="E176" s="63"/>
      <c r="F176" s="71"/>
      <c r="G176" s="71"/>
      <c r="H176" s="71"/>
      <c r="I176" s="62">
        <f>SUM(I177:I178)</f>
        <v>214.7</v>
      </c>
      <c r="J176" s="62">
        <f t="shared" ref="J176:K176" si="113">SUM(J177:J178)</f>
        <v>209.5</v>
      </c>
      <c r="K176" s="62">
        <f t="shared" si="113"/>
        <v>215.8</v>
      </c>
    </row>
    <row r="177" spans="1:11" s="60" customFormat="1" ht="24.75">
      <c r="A177" s="61" t="s">
        <v>16</v>
      </c>
      <c r="B177" s="62" t="s">
        <v>131</v>
      </c>
      <c r="C177" s="63" t="s">
        <v>231</v>
      </c>
      <c r="D177" s="63" t="s">
        <v>218</v>
      </c>
      <c r="E177" s="63">
        <v>244</v>
      </c>
      <c r="F177" s="71"/>
      <c r="G177" s="71"/>
      <c r="H177" s="71"/>
      <c r="I177" s="62">
        <f>3+10.2-1.5</f>
        <v>11.7</v>
      </c>
      <c r="J177" s="62">
        <v>53.2</v>
      </c>
      <c r="K177" s="62">
        <v>53.2</v>
      </c>
    </row>
    <row r="178" spans="1:11" s="60" customFormat="1">
      <c r="A178" s="61" t="s">
        <v>17</v>
      </c>
      <c r="B178" s="62" t="s">
        <v>131</v>
      </c>
      <c r="C178" s="63" t="s">
        <v>231</v>
      </c>
      <c r="D178" s="63" t="s">
        <v>218</v>
      </c>
      <c r="E178" s="63">
        <v>247</v>
      </c>
      <c r="F178" s="71"/>
      <c r="G178" s="71"/>
      <c r="H178" s="71"/>
      <c r="I178" s="62">
        <v>203</v>
      </c>
      <c r="J178" s="62">
        <v>156.30000000000001</v>
      </c>
      <c r="K178" s="62">
        <v>162.6</v>
      </c>
    </row>
    <row r="179" spans="1:11" s="60" customFormat="1" ht="48.75">
      <c r="A179" s="57" t="s">
        <v>134</v>
      </c>
      <c r="B179" s="58" t="s">
        <v>135</v>
      </c>
      <c r="C179" s="59"/>
      <c r="D179" s="59"/>
      <c r="E179" s="59"/>
      <c r="F179" s="59"/>
      <c r="G179" s="59"/>
      <c r="H179" s="59"/>
      <c r="I179" s="58">
        <f>I180</f>
        <v>1458.5</v>
      </c>
      <c r="J179" s="58">
        <f t="shared" ref="J179:K181" si="114">J180</f>
        <v>1458.5</v>
      </c>
      <c r="K179" s="58">
        <f t="shared" si="114"/>
        <v>1458.5</v>
      </c>
    </row>
    <row r="180" spans="1:11" s="60" customFormat="1">
      <c r="A180" s="61" t="s">
        <v>132</v>
      </c>
      <c r="B180" s="62" t="s">
        <v>135</v>
      </c>
      <c r="C180" s="63" t="s">
        <v>231</v>
      </c>
      <c r="D180" s="63"/>
      <c r="E180" s="63"/>
      <c r="F180" s="71"/>
      <c r="G180" s="71"/>
      <c r="H180" s="71"/>
      <c r="I180" s="62">
        <f>I181</f>
        <v>1458.5</v>
      </c>
      <c r="J180" s="62">
        <f t="shared" si="114"/>
        <v>1458.5</v>
      </c>
      <c r="K180" s="62">
        <f t="shared" si="114"/>
        <v>1458.5</v>
      </c>
    </row>
    <row r="181" spans="1:11" s="60" customFormat="1">
      <c r="A181" s="61" t="s">
        <v>133</v>
      </c>
      <c r="B181" s="62" t="s">
        <v>135</v>
      </c>
      <c r="C181" s="63" t="s">
        <v>231</v>
      </c>
      <c r="D181" s="63" t="s">
        <v>218</v>
      </c>
      <c r="E181" s="63"/>
      <c r="F181" s="71"/>
      <c r="G181" s="71"/>
      <c r="H181" s="71"/>
      <c r="I181" s="62">
        <f>I182</f>
        <v>1458.5</v>
      </c>
      <c r="J181" s="62">
        <f t="shared" si="114"/>
        <v>1458.5</v>
      </c>
      <c r="K181" s="62">
        <f t="shared" si="114"/>
        <v>1458.5</v>
      </c>
    </row>
    <row r="182" spans="1:11" s="60" customFormat="1">
      <c r="A182" s="61" t="s">
        <v>56</v>
      </c>
      <c r="B182" s="62" t="s">
        <v>135</v>
      </c>
      <c r="C182" s="63" t="s">
        <v>231</v>
      </c>
      <c r="D182" s="63" t="s">
        <v>218</v>
      </c>
      <c r="E182" s="63">
        <v>540</v>
      </c>
      <c r="F182" s="71"/>
      <c r="G182" s="71"/>
      <c r="H182" s="71"/>
      <c r="I182" s="62">
        <v>1458.5</v>
      </c>
      <c r="J182" s="62">
        <v>1458.5</v>
      </c>
      <c r="K182" s="62">
        <v>1458.5</v>
      </c>
    </row>
    <row r="183" spans="1:11" s="60" customFormat="1" ht="67.5" customHeight="1">
      <c r="A183" s="68" t="s">
        <v>391</v>
      </c>
      <c r="B183" s="58" t="s">
        <v>136</v>
      </c>
      <c r="C183" s="59"/>
      <c r="D183" s="59"/>
      <c r="E183" s="59"/>
      <c r="F183" s="59"/>
      <c r="G183" s="59"/>
      <c r="H183" s="59"/>
      <c r="I183" s="58">
        <f>I184</f>
        <v>4996.5</v>
      </c>
      <c r="J183" s="58">
        <f t="shared" ref="J183:K183" si="115">J184</f>
        <v>5269.2</v>
      </c>
      <c r="K183" s="58">
        <f t="shared" si="115"/>
        <v>5322.6</v>
      </c>
    </row>
    <row r="184" spans="1:11" s="60" customFormat="1">
      <c r="A184" s="57" t="s">
        <v>137</v>
      </c>
      <c r="B184" s="58" t="s">
        <v>138</v>
      </c>
      <c r="C184" s="59"/>
      <c r="D184" s="59"/>
      <c r="E184" s="59"/>
      <c r="F184" s="59"/>
      <c r="G184" s="59"/>
      <c r="H184" s="59"/>
      <c r="I184" s="58">
        <f>I185+I193+I198</f>
        <v>4996.5</v>
      </c>
      <c r="J184" s="58">
        <f t="shared" ref="J184:K184" si="116">J185+J193+J198</f>
        <v>5269.2</v>
      </c>
      <c r="K184" s="58">
        <f t="shared" si="116"/>
        <v>5322.6</v>
      </c>
    </row>
    <row r="185" spans="1:11" s="60" customFormat="1" ht="24.75">
      <c r="A185" s="57" t="s">
        <v>139</v>
      </c>
      <c r="B185" s="58" t="s">
        <v>140</v>
      </c>
      <c r="C185" s="59"/>
      <c r="D185" s="59"/>
      <c r="E185" s="59"/>
      <c r="F185" s="59"/>
      <c r="G185" s="59"/>
      <c r="H185" s="59"/>
      <c r="I185" s="58">
        <f>I186</f>
        <v>1113</v>
      </c>
      <c r="J185" s="58">
        <f t="shared" ref="J185:K186" si="117">J186</f>
        <v>1375.2</v>
      </c>
      <c r="K185" s="58">
        <f t="shared" si="117"/>
        <v>1426.5</v>
      </c>
    </row>
    <row r="186" spans="1:11" s="60" customFormat="1">
      <c r="A186" s="61" t="s">
        <v>132</v>
      </c>
      <c r="B186" s="62" t="s">
        <v>140</v>
      </c>
      <c r="C186" s="63" t="s">
        <v>231</v>
      </c>
      <c r="D186" s="63"/>
      <c r="E186" s="63"/>
      <c r="F186" s="71"/>
      <c r="G186" s="71"/>
      <c r="H186" s="71"/>
      <c r="I186" s="62">
        <f>I187</f>
        <v>1113</v>
      </c>
      <c r="J186" s="62">
        <f t="shared" si="117"/>
        <v>1375.2</v>
      </c>
      <c r="K186" s="62">
        <f t="shared" si="117"/>
        <v>1426.5</v>
      </c>
    </row>
    <row r="187" spans="1:11" s="60" customFormat="1">
      <c r="A187" s="61" t="s">
        <v>133</v>
      </c>
      <c r="B187" s="62" t="s">
        <v>140</v>
      </c>
      <c r="C187" s="63" t="s">
        <v>231</v>
      </c>
      <c r="D187" s="63" t="s">
        <v>218</v>
      </c>
      <c r="E187" s="63"/>
      <c r="F187" s="71"/>
      <c r="G187" s="71"/>
      <c r="H187" s="71"/>
      <c r="I187" s="62">
        <f>SUM(I188:I192)</f>
        <v>1113</v>
      </c>
      <c r="J187" s="62">
        <f t="shared" ref="J187:K187" si="118">SUM(J188:J192)</f>
        <v>1375.2</v>
      </c>
      <c r="K187" s="62">
        <f t="shared" si="118"/>
        <v>1426.5</v>
      </c>
    </row>
    <row r="188" spans="1:11" s="60" customFormat="1" ht="24.75">
      <c r="A188" s="61" t="s">
        <v>141</v>
      </c>
      <c r="B188" s="62" t="s">
        <v>140</v>
      </c>
      <c r="C188" s="63" t="s">
        <v>231</v>
      </c>
      <c r="D188" s="63" t="s">
        <v>218</v>
      </c>
      <c r="E188" s="63">
        <v>243</v>
      </c>
      <c r="F188" s="71"/>
      <c r="G188" s="71"/>
      <c r="H188" s="71"/>
      <c r="I188" s="92"/>
      <c r="J188" s="62"/>
      <c r="K188" s="62">
        <v>0</v>
      </c>
    </row>
    <row r="189" spans="1:11" s="60" customFormat="1" ht="24.75">
      <c r="A189" s="61" t="s">
        <v>16</v>
      </c>
      <c r="B189" s="62" t="s">
        <v>140</v>
      </c>
      <c r="C189" s="63" t="s">
        <v>231</v>
      </c>
      <c r="D189" s="63" t="s">
        <v>218</v>
      </c>
      <c r="E189" s="63">
        <v>244</v>
      </c>
      <c r="F189" s="71"/>
      <c r="G189" s="71"/>
      <c r="H189" s="71"/>
      <c r="I189" s="62">
        <v>60</v>
      </c>
      <c r="J189" s="62">
        <v>214.2</v>
      </c>
      <c r="K189" s="62">
        <v>222.5</v>
      </c>
    </row>
    <row r="190" spans="1:11" s="60" customFormat="1">
      <c r="A190" s="61" t="s">
        <v>17</v>
      </c>
      <c r="B190" s="62" t="s">
        <v>140</v>
      </c>
      <c r="C190" s="63" t="s">
        <v>231</v>
      </c>
      <c r="D190" s="63" t="s">
        <v>218</v>
      </c>
      <c r="E190" s="63">
        <v>247</v>
      </c>
      <c r="F190" s="71"/>
      <c r="G190" s="71"/>
      <c r="H190" s="71"/>
      <c r="I190" s="62">
        <v>1003</v>
      </c>
      <c r="J190" s="62">
        <v>1088</v>
      </c>
      <c r="K190" s="62">
        <v>1131</v>
      </c>
    </row>
    <row r="191" spans="1:11" s="60" customFormat="1">
      <c r="A191" s="61" t="s">
        <v>105</v>
      </c>
      <c r="B191" s="120" t="s">
        <v>140</v>
      </c>
      <c r="C191" s="122" t="s">
        <v>231</v>
      </c>
      <c r="D191" s="122" t="s">
        <v>218</v>
      </c>
      <c r="E191" s="122">
        <v>851</v>
      </c>
      <c r="F191" s="71"/>
      <c r="G191" s="71"/>
      <c r="H191" s="71"/>
      <c r="I191" s="120">
        <v>50</v>
      </c>
      <c r="J191" s="120">
        <v>73</v>
      </c>
      <c r="K191" s="120">
        <v>73</v>
      </c>
    </row>
    <row r="192" spans="1:11" s="60" customFormat="1">
      <c r="A192" s="61" t="s">
        <v>106</v>
      </c>
      <c r="B192" s="120"/>
      <c r="C192" s="122"/>
      <c r="D192" s="122"/>
      <c r="E192" s="122"/>
      <c r="F192" s="71"/>
      <c r="G192" s="71"/>
      <c r="H192" s="71"/>
      <c r="I192" s="120"/>
      <c r="J192" s="120"/>
      <c r="K192" s="120"/>
    </row>
    <row r="193" spans="1:11" s="60" customFormat="1">
      <c r="A193" s="57" t="s">
        <v>142</v>
      </c>
      <c r="B193" s="58" t="s">
        <v>143</v>
      </c>
      <c r="C193" s="59"/>
      <c r="D193" s="59"/>
      <c r="E193" s="59"/>
      <c r="F193" s="59"/>
      <c r="G193" s="59"/>
      <c r="H193" s="59"/>
      <c r="I193" s="58">
        <f>I194</f>
        <v>41.5</v>
      </c>
      <c r="J193" s="58">
        <f t="shared" ref="J193:K194" si="119">J194</f>
        <v>52</v>
      </c>
      <c r="K193" s="58">
        <f t="shared" si="119"/>
        <v>54.1</v>
      </c>
    </row>
    <row r="194" spans="1:11" s="60" customFormat="1">
      <c r="A194" s="61" t="s">
        <v>132</v>
      </c>
      <c r="B194" s="62" t="s">
        <v>143</v>
      </c>
      <c r="C194" s="63" t="s">
        <v>231</v>
      </c>
      <c r="D194" s="63"/>
      <c r="E194" s="63"/>
      <c r="F194" s="71"/>
      <c r="G194" s="71"/>
      <c r="H194" s="71"/>
      <c r="I194" s="62">
        <f>I195</f>
        <v>41.5</v>
      </c>
      <c r="J194" s="62">
        <f t="shared" si="119"/>
        <v>52</v>
      </c>
      <c r="K194" s="62">
        <f t="shared" si="119"/>
        <v>54.1</v>
      </c>
    </row>
    <row r="195" spans="1:11" s="60" customFormat="1">
      <c r="A195" s="61" t="s">
        <v>133</v>
      </c>
      <c r="B195" s="62" t="s">
        <v>143</v>
      </c>
      <c r="C195" s="63" t="s">
        <v>231</v>
      </c>
      <c r="D195" s="63" t="s">
        <v>218</v>
      </c>
      <c r="E195" s="63"/>
      <c r="F195" s="71"/>
      <c r="G195" s="71"/>
      <c r="H195" s="71"/>
      <c r="I195" s="62">
        <f>SUM(I196:I197)</f>
        <v>41.5</v>
      </c>
      <c r="J195" s="62">
        <f t="shared" ref="J195:K195" si="120">SUM(J196:J197)</f>
        <v>52</v>
      </c>
      <c r="K195" s="62">
        <f t="shared" si="120"/>
        <v>54.1</v>
      </c>
    </row>
    <row r="196" spans="1:11" s="60" customFormat="1" ht="24.75">
      <c r="A196" s="61" t="s">
        <v>16</v>
      </c>
      <c r="B196" s="62" t="s">
        <v>143</v>
      </c>
      <c r="C196" s="63" t="s">
        <v>231</v>
      </c>
      <c r="D196" s="63" t="s">
        <v>218</v>
      </c>
      <c r="E196" s="63">
        <v>244</v>
      </c>
      <c r="F196" s="71"/>
      <c r="G196" s="71"/>
      <c r="H196" s="71"/>
      <c r="I196" s="62">
        <f>1.5</f>
        <v>1.5</v>
      </c>
      <c r="J196" s="62">
        <v>0</v>
      </c>
      <c r="K196" s="62">
        <v>0</v>
      </c>
    </row>
    <row r="197" spans="1:11" s="60" customFormat="1">
      <c r="A197" s="72" t="s">
        <v>17</v>
      </c>
      <c r="B197" s="62" t="s">
        <v>143</v>
      </c>
      <c r="C197" s="63" t="s">
        <v>231</v>
      </c>
      <c r="D197" s="63" t="s">
        <v>218</v>
      </c>
      <c r="E197" s="63">
        <v>247</v>
      </c>
      <c r="F197" s="71"/>
      <c r="G197" s="71"/>
      <c r="H197" s="71"/>
      <c r="I197" s="62">
        <v>40</v>
      </c>
      <c r="J197" s="62">
        <v>52</v>
      </c>
      <c r="K197" s="62">
        <v>54.1</v>
      </c>
    </row>
    <row r="198" spans="1:11" s="60" customFormat="1" ht="37.5" customHeight="1">
      <c r="A198" s="57" t="s">
        <v>144</v>
      </c>
      <c r="B198" s="58" t="s">
        <v>145</v>
      </c>
      <c r="C198" s="59"/>
      <c r="D198" s="59"/>
      <c r="E198" s="59"/>
      <c r="F198" s="59"/>
      <c r="G198" s="59"/>
      <c r="H198" s="59"/>
      <c r="I198" s="58">
        <f>I199</f>
        <v>3842</v>
      </c>
      <c r="J198" s="58">
        <f t="shared" ref="J198:K200" si="121">J199</f>
        <v>3842</v>
      </c>
      <c r="K198" s="58">
        <f t="shared" si="121"/>
        <v>3842</v>
      </c>
    </row>
    <row r="199" spans="1:11" s="60" customFormat="1">
      <c r="A199" s="61" t="s">
        <v>132</v>
      </c>
      <c r="B199" s="62" t="s">
        <v>145</v>
      </c>
      <c r="C199" s="63" t="s">
        <v>231</v>
      </c>
      <c r="D199" s="63"/>
      <c r="E199" s="63"/>
      <c r="F199" s="71"/>
      <c r="G199" s="71"/>
      <c r="H199" s="71"/>
      <c r="I199" s="62">
        <f>I200</f>
        <v>3842</v>
      </c>
      <c r="J199" s="62">
        <f t="shared" si="121"/>
        <v>3842</v>
      </c>
      <c r="K199" s="62">
        <f t="shared" si="121"/>
        <v>3842</v>
      </c>
    </row>
    <row r="200" spans="1:11" s="60" customFormat="1">
      <c r="A200" s="61" t="s">
        <v>133</v>
      </c>
      <c r="B200" s="62" t="s">
        <v>145</v>
      </c>
      <c r="C200" s="63" t="s">
        <v>231</v>
      </c>
      <c r="D200" s="63" t="s">
        <v>218</v>
      </c>
      <c r="E200" s="63"/>
      <c r="F200" s="71"/>
      <c r="G200" s="71"/>
      <c r="H200" s="71"/>
      <c r="I200" s="62">
        <f>I201</f>
        <v>3842</v>
      </c>
      <c r="J200" s="62">
        <f t="shared" si="121"/>
        <v>3842</v>
      </c>
      <c r="K200" s="62">
        <f t="shared" si="121"/>
        <v>3842</v>
      </c>
    </row>
    <row r="201" spans="1:11" s="60" customFormat="1">
      <c r="A201" s="61" t="s">
        <v>56</v>
      </c>
      <c r="B201" s="62" t="s">
        <v>145</v>
      </c>
      <c r="C201" s="63" t="s">
        <v>231</v>
      </c>
      <c r="D201" s="63" t="s">
        <v>218</v>
      </c>
      <c r="E201" s="63">
        <v>540</v>
      </c>
      <c r="F201" s="71"/>
      <c r="G201" s="71"/>
      <c r="H201" s="71"/>
      <c r="I201" s="62">
        <v>3842</v>
      </c>
      <c r="J201" s="62">
        <v>3842</v>
      </c>
      <c r="K201" s="62">
        <v>3842</v>
      </c>
    </row>
    <row r="202" spans="1:11" s="60" customFormat="1" ht="48.75">
      <c r="A202" s="57" t="s">
        <v>392</v>
      </c>
      <c r="B202" s="58" t="s">
        <v>146</v>
      </c>
      <c r="C202" s="59"/>
      <c r="D202" s="59"/>
      <c r="E202" s="59"/>
      <c r="F202" s="59"/>
      <c r="G202" s="59"/>
      <c r="H202" s="59"/>
      <c r="I202" s="74">
        <f>SUM(I203)</f>
        <v>4158</v>
      </c>
      <c r="J202" s="74">
        <f t="shared" ref="J202:K202" si="122">SUM(J203)</f>
        <v>4283</v>
      </c>
      <c r="K202" s="74">
        <f t="shared" si="122"/>
        <v>4404.7</v>
      </c>
    </row>
    <row r="203" spans="1:11" s="60" customFormat="1" ht="24.75">
      <c r="A203" s="57" t="s">
        <v>147</v>
      </c>
      <c r="B203" s="58" t="s">
        <v>148</v>
      </c>
      <c r="C203" s="59"/>
      <c r="D203" s="59"/>
      <c r="E203" s="59"/>
      <c r="F203" s="59"/>
      <c r="G203" s="59"/>
      <c r="H203" s="59"/>
      <c r="I203" s="73">
        <f>I204+I208+I212</f>
        <v>4158</v>
      </c>
      <c r="J203" s="73">
        <f t="shared" ref="J203:K203" si="123">J204+J208+J212</f>
        <v>4283</v>
      </c>
      <c r="K203" s="73">
        <f t="shared" si="123"/>
        <v>4404.7</v>
      </c>
    </row>
    <row r="204" spans="1:11" s="60" customFormat="1">
      <c r="A204" s="57" t="s">
        <v>149</v>
      </c>
      <c r="B204" s="58" t="s">
        <v>150</v>
      </c>
      <c r="C204" s="59"/>
      <c r="D204" s="59"/>
      <c r="E204" s="59"/>
      <c r="F204" s="59"/>
      <c r="G204" s="59"/>
      <c r="H204" s="59"/>
      <c r="I204" s="74">
        <f>SUM(I205)</f>
        <v>4158</v>
      </c>
      <c r="J204" s="74">
        <f t="shared" ref="J204:K206" si="124">J205</f>
        <v>4283</v>
      </c>
      <c r="K204" s="74">
        <f t="shared" si="124"/>
        <v>4404.7</v>
      </c>
    </row>
    <row r="205" spans="1:11" s="60" customFormat="1">
      <c r="A205" s="61" t="s">
        <v>68</v>
      </c>
      <c r="B205" s="62" t="s">
        <v>150</v>
      </c>
      <c r="C205" s="63" t="s">
        <v>219</v>
      </c>
      <c r="D205" s="63"/>
      <c r="E205" s="63"/>
      <c r="F205" s="71"/>
      <c r="G205" s="71"/>
      <c r="H205" s="71"/>
      <c r="I205" s="75">
        <f>SUM(I206)</f>
        <v>4158</v>
      </c>
      <c r="J205" s="75">
        <f t="shared" si="124"/>
        <v>4283</v>
      </c>
      <c r="K205" s="75">
        <f t="shared" si="124"/>
        <v>4404.7</v>
      </c>
    </row>
    <row r="206" spans="1:11" s="60" customFormat="1">
      <c r="A206" s="61" t="s">
        <v>151</v>
      </c>
      <c r="B206" s="62" t="s">
        <v>150</v>
      </c>
      <c r="C206" s="63" t="s">
        <v>219</v>
      </c>
      <c r="D206" s="63" t="s">
        <v>232</v>
      </c>
      <c r="E206" s="63"/>
      <c r="F206" s="71"/>
      <c r="G206" s="71"/>
      <c r="H206" s="71"/>
      <c r="I206" s="75">
        <f>SUM(I207)</f>
        <v>4158</v>
      </c>
      <c r="J206" s="75">
        <f t="shared" si="124"/>
        <v>4283</v>
      </c>
      <c r="K206" s="75">
        <f t="shared" si="124"/>
        <v>4404.7</v>
      </c>
    </row>
    <row r="207" spans="1:11" s="60" customFormat="1">
      <c r="A207" s="61" t="s">
        <v>152</v>
      </c>
      <c r="B207" s="62" t="s">
        <v>150</v>
      </c>
      <c r="C207" s="63" t="s">
        <v>219</v>
      </c>
      <c r="D207" s="63" t="s">
        <v>232</v>
      </c>
      <c r="E207" s="63">
        <v>244</v>
      </c>
      <c r="F207" s="71"/>
      <c r="G207" s="71"/>
      <c r="H207" s="71"/>
      <c r="I207" s="75">
        <v>4158</v>
      </c>
      <c r="J207" s="75">
        <v>4283</v>
      </c>
      <c r="K207" s="75">
        <v>4404.7</v>
      </c>
    </row>
    <row r="208" spans="1:11" s="60" customFormat="1" ht="39" customHeight="1">
      <c r="A208" s="57" t="s">
        <v>153</v>
      </c>
      <c r="B208" s="58" t="s">
        <v>154</v>
      </c>
      <c r="C208" s="59"/>
      <c r="D208" s="59"/>
      <c r="E208" s="76"/>
      <c r="F208" s="76"/>
      <c r="G208" s="76"/>
      <c r="H208" s="76"/>
      <c r="I208" s="74">
        <f>I209</f>
        <v>0</v>
      </c>
      <c r="J208" s="74">
        <f t="shared" ref="J208:K210" si="125">J209</f>
        <v>0</v>
      </c>
      <c r="K208" s="74">
        <f t="shared" si="125"/>
        <v>0</v>
      </c>
    </row>
    <row r="209" spans="1:11" s="60" customFormat="1">
      <c r="A209" s="61" t="s">
        <v>68</v>
      </c>
      <c r="B209" s="62" t="s">
        <v>154</v>
      </c>
      <c r="C209" s="63" t="s">
        <v>219</v>
      </c>
      <c r="D209" s="63"/>
      <c r="E209" s="77"/>
      <c r="F209" s="77"/>
      <c r="G209" s="77"/>
      <c r="H209" s="77"/>
      <c r="I209" s="75">
        <f>I210</f>
        <v>0</v>
      </c>
      <c r="J209" s="75">
        <f t="shared" si="125"/>
        <v>0</v>
      </c>
      <c r="K209" s="75">
        <f t="shared" si="125"/>
        <v>0</v>
      </c>
    </row>
    <row r="210" spans="1:11" s="60" customFormat="1">
      <c r="A210" s="61" t="s">
        <v>151</v>
      </c>
      <c r="B210" s="62" t="s">
        <v>154</v>
      </c>
      <c r="C210" s="63" t="s">
        <v>219</v>
      </c>
      <c r="D210" s="63" t="s">
        <v>232</v>
      </c>
      <c r="E210" s="77"/>
      <c r="F210" s="77"/>
      <c r="G210" s="77"/>
      <c r="H210" s="77"/>
      <c r="I210" s="75">
        <f>I211</f>
        <v>0</v>
      </c>
      <c r="J210" s="75">
        <f t="shared" si="125"/>
        <v>0</v>
      </c>
      <c r="K210" s="75">
        <f t="shared" si="125"/>
        <v>0</v>
      </c>
    </row>
    <row r="211" spans="1:11" s="60" customFormat="1">
      <c r="A211" s="61" t="s">
        <v>155</v>
      </c>
      <c r="B211" s="62" t="s">
        <v>154</v>
      </c>
      <c r="C211" s="63" t="s">
        <v>219</v>
      </c>
      <c r="D211" s="63" t="s">
        <v>232</v>
      </c>
      <c r="E211" s="63">
        <v>244</v>
      </c>
      <c r="F211" s="71"/>
      <c r="G211" s="71"/>
      <c r="H211" s="71"/>
      <c r="I211" s="75">
        <v>0</v>
      </c>
      <c r="J211" s="75">
        <v>0</v>
      </c>
      <c r="K211" s="75">
        <v>0</v>
      </c>
    </row>
    <row r="212" spans="1:11" s="60" customFormat="1" ht="24.75">
      <c r="A212" s="57" t="s">
        <v>364</v>
      </c>
      <c r="B212" s="58" t="s">
        <v>156</v>
      </c>
      <c r="C212" s="59"/>
      <c r="D212" s="59"/>
      <c r="E212" s="76"/>
      <c r="F212" s="76"/>
      <c r="G212" s="76"/>
      <c r="H212" s="76"/>
      <c r="I212" s="74">
        <f>I213</f>
        <v>0</v>
      </c>
      <c r="J212" s="74">
        <f t="shared" ref="J212:K214" si="126">J213</f>
        <v>0</v>
      </c>
      <c r="K212" s="74">
        <f t="shared" si="126"/>
        <v>0</v>
      </c>
    </row>
    <row r="213" spans="1:11" s="60" customFormat="1">
      <c r="A213" s="61" t="s">
        <v>68</v>
      </c>
      <c r="B213" s="62" t="s">
        <v>156</v>
      </c>
      <c r="C213" s="63" t="s">
        <v>219</v>
      </c>
      <c r="D213" s="63"/>
      <c r="E213" s="77"/>
      <c r="F213" s="77"/>
      <c r="G213" s="77"/>
      <c r="H213" s="77"/>
      <c r="I213" s="75">
        <f>I214</f>
        <v>0</v>
      </c>
      <c r="J213" s="75">
        <f t="shared" si="126"/>
        <v>0</v>
      </c>
      <c r="K213" s="75">
        <f t="shared" si="126"/>
        <v>0</v>
      </c>
    </row>
    <row r="214" spans="1:11" s="60" customFormat="1">
      <c r="A214" s="61" t="s">
        <v>151</v>
      </c>
      <c r="B214" s="62" t="s">
        <v>156</v>
      </c>
      <c r="C214" s="63" t="s">
        <v>219</v>
      </c>
      <c r="D214" s="63" t="s">
        <v>232</v>
      </c>
      <c r="E214" s="77"/>
      <c r="F214" s="77"/>
      <c r="G214" s="77"/>
      <c r="H214" s="77"/>
      <c r="I214" s="75">
        <f>I215</f>
        <v>0</v>
      </c>
      <c r="J214" s="75">
        <f t="shared" si="126"/>
        <v>0</v>
      </c>
      <c r="K214" s="75">
        <f t="shared" si="126"/>
        <v>0</v>
      </c>
    </row>
    <row r="215" spans="1:11" s="60" customFormat="1">
      <c r="A215" s="61" t="s">
        <v>155</v>
      </c>
      <c r="B215" s="62" t="s">
        <v>156</v>
      </c>
      <c r="C215" s="63" t="s">
        <v>219</v>
      </c>
      <c r="D215" s="63" t="s">
        <v>232</v>
      </c>
      <c r="E215" s="63">
        <v>244</v>
      </c>
      <c r="F215" s="71"/>
      <c r="G215" s="71"/>
      <c r="H215" s="71"/>
      <c r="I215" s="75">
        <v>0</v>
      </c>
      <c r="J215" s="75">
        <v>0</v>
      </c>
      <c r="K215" s="75">
        <v>0</v>
      </c>
    </row>
    <row r="216" spans="1:11" s="60" customFormat="1" ht="48.75">
      <c r="A216" s="57" t="s">
        <v>393</v>
      </c>
      <c r="B216" s="58" t="s">
        <v>157</v>
      </c>
      <c r="C216" s="59"/>
      <c r="D216" s="59"/>
      <c r="E216" s="59"/>
      <c r="F216" s="59"/>
      <c r="G216" s="59"/>
      <c r="H216" s="59"/>
      <c r="I216" s="58">
        <f>I217</f>
        <v>460</v>
      </c>
      <c r="J216" s="58">
        <f t="shared" ref="J216:K216" si="127">J217</f>
        <v>192</v>
      </c>
      <c r="K216" s="58">
        <f t="shared" si="127"/>
        <v>195</v>
      </c>
    </row>
    <row r="217" spans="1:11" s="60" customFormat="1" ht="24.75">
      <c r="A217" s="57" t="s">
        <v>158</v>
      </c>
      <c r="B217" s="58" t="s">
        <v>159</v>
      </c>
      <c r="C217" s="59"/>
      <c r="D217" s="59"/>
      <c r="E217" s="59"/>
      <c r="F217" s="59"/>
      <c r="G217" s="59"/>
      <c r="H217" s="59"/>
      <c r="I217" s="58">
        <f>I219+I223</f>
        <v>460</v>
      </c>
      <c r="J217" s="58">
        <f t="shared" ref="J217:K217" si="128">J219+J223</f>
        <v>192</v>
      </c>
      <c r="K217" s="58">
        <f t="shared" si="128"/>
        <v>195</v>
      </c>
    </row>
    <row r="218" spans="1:11" s="60" customFormat="1" ht="24.75" hidden="1">
      <c r="A218" s="57" t="s">
        <v>160</v>
      </c>
      <c r="B218" s="58" t="s">
        <v>161</v>
      </c>
      <c r="C218" s="59"/>
      <c r="D218" s="59"/>
      <c r="E218" s="59"/>
      <c r="F218" s="59"/>
      <c r="G218" s="59"/>
      <c r="H218" s="59"/>
      <c r="I218" s="58"/>
      <c r="J218" s="58">
        <v>200</v>
      </c>
      <c r="K218" s="67">
        <v>100</v>
      </c>
    </row>
    <row r="219" spans="1:11" s="60" customFormat="1">
      <c r="A219" s="57" t="s">
        <v>162</v>
      </c>
      <c r="B219" s="58" t="s">
        <v>163</v>
      </c>
      <c r="C219" s="59"/>
      <c r="D219" s="59"/>
      <c r="E219" s="59"/>
      <c r="F219" s="59"/>
      <c r="G219" s="59"/>
      <c r="H219" s="59"/>
      <c r="I219" s="58">
        <f>I220</f>
        <v>460</v>
      </c>
      <c r="J219" s="58">
        <f t="shared" ref="J219:K219" si="129">J220</f>
        <v>192</v>
      </c>
      <c r="K219" s="58">
        <f t="shared" si="129"/>
        <v>195</v>
      </c>
    </row>
    <row r="220" spans="1:11" s="60" customFormat="1">
      <c r="A220" s="61" t="s">
        <v>14</v>
      </c>
      <c r="B220" s="62" t="s">
        <v>163</v>
      </c>
      <c r="C220" s="63" t="s">
        <v>216</v>
      </c>
      <c r="D220" s="63"/>
      <c r="E220" s="63"/>
      <c r="F220" s="71"/>
      <c r="G220" s="71"/>
      <c r="H220" s="71"/>
      <c r="I220" s="62">
        <f>I221</f>
        <v>460</v>
      </c>
      <c r="J220" s="62">
        <f t="shared" ref="J220:K220" si="130">J221</f>
        <v>192</v>
      </c>
      <c r="K220" s="62">
        <f t="shared" si="130"/>
        <v>195</v>
      </c>
    </row>
    <row r="221" spans="1:11" s="60" customFormat="1">
      <c r="A221" s="61" t="s">
        <v>164</v>
      </c>
      <c r="B221" s="62" t="s">
        <v>163</v>
      </c>
      <c r="C221" s="63" t="s">
        <v>216</v>
      </c>
      <c r="D221" s="63" t="s">
        <v>233</v>
      </c>
      <c r="E221" s="63"/>
      <c r="F221" s="71"/>
      <c r="G221" s="71"/>
      <c r="H221" s="71"/>
      <c r="I221" s="62">
        <f>I222</f>
        <v>460</v>
      </c>
      <c r="J221" s="62">
        <f t="shared" ref="J221:K221" si="131">J222</f>
        <v>192</v>
      </c>
      <c r="K221" s="62">
        <f t="shared" si="131"/>
        <v>195</v>
      </c>
    </row>
    <row r="222" spans="1:11" s="60" customFormat="1" ht="24.75">
      <c r="A222" s="61" t="s">
        <v>70</v>
      </c>
      <c r="B222" s="62" t="s">
        <v>163</v>
      </c>
      <c r="C222" s="63" t="s">
        <v>216</v>
      </c>
      <c r="D222" s="63" t="s">
        <v>233</v>
      </c>
      <c r="E222" s="63">
        <v>244</v>
      </c>
      <c r="F222" s="71"/>
      <c r="G222" s="71"/>
      <c r="H222" s="71"/>
      <c r="I222" s="62">
        <f>430+30</f>
        <v>460</v>
      </c>
      <c r="J222" s="62">
        <v>192</v>
      </c>
      <c r="K222" s="62">
        <v>195</v>
      </c>
    </row>
    <row r="223" spans="1:11" s="60" customFormat="1">
      <c r="A223" s="57" t="s">
        <v>162</v>
      </c>
      <c r="B223" s="58" t="s">
        <v>165</v>
      </c>
      <c r="C223" s="59"/>
      <c r="D223" s="59"/>
      <c r="E223" s="78"/>
      <c r="F223" s="78"/>
      <c r="G223" s="78"/>
      <c r="H223" s="78"/>
      <c r="I223" s="58">
        <f>I224</f>
        <v>0</v>
      </c>
      <c r="J223" s="58">
        <f t="shared" ref="J223:K225" si="132">J224</f>
        <v>0</v>
      </c>
      <c r="K223" s="58">
        <f t="shared" si="132"/>
        <v>0</v>
      </c>
    </row>
    <row r="224" spans="1:11" s="60" customFormat="1">
      <c r="A224" s="61" t="s">
        <v>14</v>
      </c>
      <c r="B224" s="62" t="s">
        <v>167</v>
      </c>
      <c r="C224" s="63" t="s">
        <v>216</v>
      </c>
      <c r="D224" s="63"/>
      <c r="E224" s="77"/>
      <c r="F224" s="77"/>
      <c r="G224" s="77"/>
      <c r="H224" s="77"/>
      <c r="I224" s="62">
        <f>I225</f>
        <v>0</v>
      </c>
      <c r="J224" s="62">
        <f t="shared" si="132"/>
        <v>0</v>
      </c>
      <c r="K224" s="62">
        <f t="shared" si="132"/>
        <v>0</v>
      </c>
    </row>
    <row r="225" spans="1:11" s="60" customFormat="1">
      <c r="A225" s="61" t="s">
        <v>164</v>
      </c>
      <c r="B225" s="62" t="s">
        <v>167</v>
      </c>
      <c r="C225" s="63" t="s">
        <v>216</v>
      </c>
      <c r="D225" s="63" t="s">
        <v>233</v>
      </c>
      <c r="E225" s="77"/>
      <c r="F225" s="77"/>
      <c r="G225" s="77"/>
      <c r="H225" s="77"/>
      <c r="I225" s="62">
        <f>I226</f>
        <v>0</v>
      </c>
      <c r="J225" s="62">
        <f t="shared" si="132"/>
        <v>0</v>
      </c>
      <c r="K225" s="62">
        <f t="shared" si="132"/>
        <v>0</v>
      </c>
    </row>
    <row r="226" spans="1:11" s="60" customFormat="1" ht="48.75">
      <c r="A226" s="61" t="s">
        <v>166</v>
      </c>
      <c r="B226" s="62" t="s">
        <v>167</v>
      </c>
      <c r="C226" s="63" t="s">
        <v>216</v>
      </c>
      <c r="D226" s="63" t="s">
        <v>233</v>
      </c>
      <c r="E226" s="63">
        <v>813</v>
      </c>
      <c r="F226" s="71"/>
      <c r="G226" s="71"/>
      <c r="H226" s="71"/>
      <c r="I226" s="62">
        <v>0</v>
      </c>
      <c r="J226" s="62">
        <v>0</v>
      </c>
      <c r="K226" s="62">
        <v>0</v>
      </c>
    </row>
    <row r="227" spans="1:11" s="60" customFormat="1" ht="36.75">
      <c r="A227" s="57" t="s">
        <v>394</v>
      </c>
      <c r="B227" s="58" t="s">
        <v>176</v>
      </c>
      <c r="C227" s="59"/>
      <c r="D227" s="59"/>
      <c r="E227" s="78"/>
      <c r="F227" s="78"/>
      <c r="G227" s="78"/>
      <c r="H227" s="78"/>
      <c r="I227" s="58">
        <f>I228</f>
        <v>150</v>
      </c>
      <c r="J227" s="58">
        <f t="shared" ref="J227:K229" si="133">J228</f>
        <v>35</v>
      </c>
      <c r="K227" s="58">
        <f t="shared" si="133"/>
        <v>40</v>
      </c>
    </row>
    <row r="228" spans="1:11" s="60" customFormat="1" ht="24.75">
      <c r="A228" s="79" t="s">
        <v>177</v>
      </c>
      <c r="B228" s="58" t="s">
        <v>178</v>
      </c>
      <c r="C228" s="59"/>
      <c r="D228" s="59"/>
      <c r="E228" s="76"/>
      <c r="F228" s="76"/>
      <c r="G228" s="76"/>
      <c r="H228" s="76"/>
      <c r="I228" s="58">
        <f>I229</f>
        <v>150</v>
      </c>
      <c r="J228" s="58">
        <f t="shared" si="133"/>
        <v>35</v>
      </c>
      <c r="K228" s="58">
        <f t="shared" si="133"/>
        <v>40</v>
      </c>
    </row>
    <row r="229" spans="1:11" s="60" customFormat="1">
      <c r="A229" s="61" t="s">
        <v>235</v>
      </c>
      <c r="B229" s="62" t="s">
        <v>178</v>
      </c>
      <c r="C229" s="63" t="s">
        <v>234</v>
      </c>
      <c r="D229" s="63"/>
      <c r="E229" s="77"/>
      <c r="F229" s="77"/>
      <c r="G229" s="77"/>
      <c r="H229" s="77"/>
      <c r="I229" s="62">
        <f>I230</f>
        <v>150</v>
      </c>
      <c r="J229" s="62">
        <f t="shared" si="133"/>
        <v>35</v>
      </c>
      <c r="K229" s="62">
        <f t="shared" si="133"/>
        <v>40</v>
      </c>
    </row>
    <row r="230" spans="1:11" s="60" customFormat="1">
      <c r="A230" s="66" t="s">
        <v>236</v>
      </c>
      <c r="B230" s="62" t="s">
        <v>178</v>
      </c>
      <c r="C230" s="63">
        <v>11</v>
      </c>
      <c r="D230" s="63" t="s">
        <v>218</v>
      </c>
      <c r="E230" s="78"/>
      <c r="F230" s="78"/>
      <c r="G230" s="78"/>
      <c r="H230" s="78"/>
      <c r="I230" s="62">
        <f>SUM(I231)</f>
        <v>150</v>
      </c>
      <c r="J230" s="62">
        <f t="shared" ref="J230:K230" si="134">SUM(J231)</f>
        <v>35</v>
      </c>
      <c r="K230" s="62">
        <f t="shared" si="134"/>
        <v>40</v>
      </c>
    </row>
    <row r="231" spans="1:11" s="60" customFormat="1" ht="24.75">
      <c r="A231" s="61" t="s">
        <v>70</v>
      </c>
      <c r="B231" s="62" t="s">
        <v>178</v>
      </c>
      <c r="C231" s="63">
        <v>11</v>
      </c>
      <c r="D231" s="63" t="s">
        <v>218</v>
      </c>
      <c r="E231" s="63">
        <v>244</v>
      </c>
      <c r="F231" s="71"/>
      <c r="G231" s="71"/>
      <c r="H231" s="71"/>
      <c r="I231" s="62">
        <v>150</v>
      </c>
      <c r="J231" s="62">
        <v>35</v>
      </c>
      <c r="K231" s="62">
        <v>40</v>
      </c>
    </row>
    <row r="232" spans="1:11" s="60" customFormat="1" ht="36.75">
      <c r="A232" s="95" t="s">
        <v>395</v>
      </c>
      <c r="B232" s="58" t="s">
        <v>168</v>
      </c>
      <c r="C232" s="59"/>
      <c r="D232" s="59"/>
      <c r="E232" s="59"/>
      <c r="F232" s="59"/>
      <c r="G232" s="59"/>
      <c r="H232" s="59"/>
      <c r="I232" s="58">
        <f>I233</f>
        <v>111746.5</v>
      </c>
      <c r="J232" s="58">
        <f t="shared" ref="J232:K232" si="135">J233</f>
        <v>6454.1</v>
      </c>
      <c r="K232" s="58">
        <f t="shared" si="135"/>
        <v>5702.9</v>
      </c>
    </row>
    <row r="233" spans="1:11" s="60" customFormat="1" ht="63" customHeight="1">
      <c r="A233" s="96" t="s">
        <v>396</v>
      </c>
      <c r="B233" s="58" t="s">
        <v>169</v>
      </c>
      <c r="C233" s="59"/>
      <c r="D233" s="59"/>
      <c r="E233" s="59"/>
      <c r="F233" s="59"/>
      <c r="G233" s="59"/>
      <c r="H233" s="59"/>
      <c r="I233" s="58">
        <f>I234+I238+I245+I247</f>
        <v>111746.5</v>
      </c>
      <c r="J233" s="58">
        <f>J234+J238+J247</f>
        <v>6454.1</v>
      </c>
      <c r="K233" s="58">
        <f>K234+K238+K247</f>
        <v>5702.9</v>
      </c>
    </row>
    <row r="234" spans="1:11" s="60" customFormat="1">
      <c r="A234" s="57" t="s">
        <v>170</v>
      </c>
      <c r="B234" s="58" t="s">
        <v>171</v>
      </c>
      <c r="C234" s="59"/>
      <c r="D234" s="59"/>
      <c r="E234" s="59"/>
      <c r="F234" s="59"/>
      <c r="G234" s="59"/>
      <c r="H234" s="59"/>
      <c r="I234" s="58">
        <f>I235</f>
        <v>2821</v>
      </c>
      <c r="J234" s="58">
        <f t="shared" ref="J234:K235" si="136">J235</f>
        <v>2650</v>
      </c>
      <c r="K234" s="58">
        <f t="shared" si="136"/>
        <v>2750</v>
      </c>
    </row>
    <row r="235" spans="1:11" s="60" customFormat="1">
      <c r="A235" s="61" t="s">
        <v>14</v>
      </c>
      <c r="B235" s="62" t="s">
        <v>171</v>
      </c>
      <c r="C235" s="63" t="s">
        <v>216</v>
      </c>
      <c r="D235" s="63"/>
      <c r="E235" s="63"/>
      <c r="F235" s="71"/>
      <c r="G235" s="71"/>
      <c r="H235" s="71"/>
      <c r="I235" s="62">
        <f>I236</f>
        <v>2821</v>
      </c>
      <c r="J235" s="62">
        <f t="shared" si="136"/>
        <v>2650</v>
      </c>
      <c r="K235" s="62">
        <f t="shared" si="136"/>
        <v>2750</v>
      </c>
    </row>
    <row r="236" spans="1:11" s="60" customFormat="1">
      <c r="A236" s="61" t="s">
        <v>15</v>
      </c>
      <c r="B236" s="62" t="s">
        <v>171</v>
      </c>
      <c r="C236" s="63" t="s">
        <v>216</v>
      </c>
      <c r="D236" s="63" t="s">
        <v>217</v>
      </c>
      <c r="E236" s="63"/>
      <c r="F236" s="71"/>
      <c r="G236" s="71"/>
      <c r="H236" s="71"/>
      <c r="I236" s="62">
        <f>SUM(I237)</f>
        <v>2821</v>
      </c>
      <c r="J236" s="62">
        <f t="shared" ref="J236:K236" si="137">SUM(J237)</f>
        <v>2650</v>
      </c>
      <c r="K236" s="62">
        <f t="shared" si="137"/>
        <v>2750</v>
      </c>
    </row>
    <row r="237" spans="1:11" s="60" customFormat="1" ht="24.75">
      <c r="A237" s="61" t="s">
        <v>70</v>
      </c>
      <c r="B237" s="62" t="s">
        <v>171</v>
      </c>
      <c r="C237" s="63" t="s">
        <v>216</v>
      </c>
      <c r="D237" s="63" t="s">
        <v>217</v>
      </c>
      <c r="E237" s="63">
        <v>244</v>
      </c>
      <c r="F237" s="71"/>
      <c r="G237" s="71"/>
      <c r="H237" s="71"/>
      <c r="I237" s="62">
        <f>500+2270+51</f>
        <v>2821</v>
      </c>
      <c r="J237" s="62">
        <v>2650</v>
      </c>
      <c r="K237" s="62">
        <v>2750</v>
      </c>
    </row>
    <row r="238" spans="1:11" s="60" customFormat="1" ht="26.25" customHeight="1">
      <c r="A238" s="57" t="s">
        <v>172</v>
      </c>
      <c r="B238" s="58" t="s">
        <v>173</v>
      </c>
      <c r="C238" s="59"/>
      <c r="D238" s="59"/>
      <c r="E238" s="59"/>
      <c r="F238" s="59"/>
      <c r="G238" s="59"/>
      <c r="H238" s="59"/>
      <c r="I238" s="58">
        <f>I239</f>
        <v>13223.9</v>
      </c>
      <c r="J238" s="58">
        <f t="shared" ref="J238:K238" si="138">J239</f>
        <v>3804.1000000000004</v>
      </c>
      <c r="K238" s="58">
        <f t="shared" si="138"/>
        <v>2952.8999999999996</v>
      </c>
    </row>
    <row r="239" spans="1:11" s="60" customFormat="1">
      <c r="A239" s="61" t="s">
        <v>14</v>
      </c>
      <c r="B239" s="62" t="s">
        <v>173</v>
      </c>
      <c r="C239" s="63" t="s">
        <v>216</v>
      </c>
      <c r="D239" s="63"/>
      <c r="E239" s="63"/>
      <c r="F239" s="71"/>
      <c r="G239" s="71"/>
      <c r="H239" s="71"/>
      <c r="I239" s="62">
        <f>I240+I243</f>
        <v>13223.9</v>
      </c>
      <c r="J239" s="70">
        <f t="shared" ref="J239:K239" si="139">J240+J243</f>
        <v>3804.1000000000004</v>
      </c>
      <c r="K239" s="70">
        <f t="shared" si="139"/>
        <v>2952.8999999999996</v>
      </c>
    </row>
    <row r="240" spans="1:11" s="60" customFormat="1">
      <c r="A240" s="57" t="s">
        <v>15</v>
      </c>
      <c r="B240" s="58" t="s">
        <v>173</v>
      </c>
      <c r="C240" s="63" t="s">
        <v>216</v>
      </c>
      <c r="D240" s="63" t="s">
        <v>217</v>
      </c>
      <c r="E240" s="63"/>
      <c r="F240" s="71"/>
      <c r="G240" s="71"/>
      <c r="H240" s="71"/>
      <c r="I240" s="62">
        <f>SUM(I241:I242)</f>
        <v>8465.4</v>
      </c>
      <c r="J240" s="62">
        <f t="shared" ref="J240:K240" si="140">SUM(J241:J242)</f>
        <v>3804.1000000000004</v>
      </c>
      <c r="K240" s="62">
        <f t="shared" si="140"/>
        <v>2952.8999999999996</v>
      </c>
    </row>
    <row r="241" spans="1:14" s="60" customFormat="1" ht="37.5" customHeight="1">
      <c r="A241" s="61" t="s">
        <v>70</v>
      </c>
      <c r="B241" s="62" t="s">
        <v>173</v>
      </c>
      <c r="C241" s="63" t="s">
        <v>216</v>
      </c>
      <c r="D241" s="63" t="s">
        <v>217</v>
      </c>
      <c r="E241" s="63">
        <v>244</v>
      </c>
      <c r="F241" s="71"/>
      <c r="G241" s="71"/>
      <c r="H241" s="71"/>
      <c r="I241" s="62">
        <f>31+148.9+1000+7035.5</f>
        <v>8215.4</v>
      </c>
      <c r="J241" s="92">
        <f>3470.1+2741-2657</f>
        <v>3554.1000000000004</v>
      </c>
      <c r="K241" s="92">
        <f>3367.9+2741-3406</f>
        <v>2702.8999999999996</v>
      </c>
      <c r="L241" s="123" t="s">
        <v>445</v>
      </c>
      <c r="N241" s="124"/>
    </row>
    <row r="242" spans="1:14" s="60" customFormat="1">
      <c r="A242" s="61" t="s">
        <v>17</v>
      </c>
      <c r="B242" s="62" t="s">
        <v>173</v>
      </c>
      <c r="C242" s="63" t="s">
        <v>216</v>
      </c>
      <c r="D242" s="63" t="s">
        <v>217</v>
      </c>
      <c r="E242" s="63">
        <v>247</v>
      </c>
      <c r="F242" s="71"/>
      <c r="G242" s="71"/>
      <c r="H242" s="71"/>
      <c r="I242" s="62">
        <v>250</v>
      </c>
      <c r="J242" s="62">
        <v>250</v>
      </c>
      <c r="K242" s="62">
        <v>250</v>
      </c>
    </row>
    <row r="243" spans="1:14" s="60" customFormat="1" ht="24.75">
      <c r="A243" s="87" t="s">
        <v>370</v>
      </c>
      <c r="B243" s="58" t="s">
        <v>173</v>
      </c>
      <c r="C243" s="71" t="s">
        <v>216</v>
      </c>
      <c r="D243" s="91" t="s">
        <v>217</v>
      </c>
      <c r="E243" s="71"/>
      <c r="F243" s="71"/>
      <c r="G243" s="71"/>
      <c r="H243" s="71"/>
      <c r="I243" s="70">
        <f>SUM(I244)</f>
        <v>4758.5</v>
      </c>
      <c r="J243" s="70"/>
      <c r="K243" s="70"/>
    </row>
    <row r="244" spans="1:14" s="60" customFormat="1" ht="24.75">
      <c r="A244" s="84" t="s">
        <v>366</v>
      </c>
      <c r="B244" s="70" t="s">
        <v>173</v>
      </c>
      <c r="C244" s="71" t="s">
        <v>216</v>
      </c>
      <c r="D244" s="91" t="s">
        <v>217</v>
      </c>
      <c r="E244" s="71" t="s">
        <v>365</v>
      </c>
      <c r="F244" s="71"/>
      <c r="G244" s="71"/>
      <c r="H244" s="71"/>
      <c r="I244" s="70">
        <f>250+4508.5</f>
        <v>4758.5</v>
      </c>
      <c r="J244" s="70"/>
      <c r="K244" s="70"/>
      <c r="L244" s="60" t="s">
        <v>444</v>
      </c>
    </row>
    <row r="245" spans="1:14" s="60" customFormat="1" ht="48.75">
      <c r="A245" s="87" t="s">
        <v>428</v>
      </c>
      <c r="B245" s="58" t="s">
        <v>371</v>
      </c>
      <c r="C245" s="91" t="s">
        <v>216</v>
      </c>
      <c r="D245" s="91" t="s">
        <v>217</v>
      </c>
      <c r="E245" s="91"/>
      <c r="F245" s="91"/>
      <c r="G245" s="91"/>
      <c r="H245" s="91"/>
      <c r="I245" s="90">
        <f>SUM(I246)</f>
        <v>84650.1</v>
      </c>
      <c r="J245" s="90"/>
      <c r="K245" s="90"/>
    </row>
    <row r="246" spans="1:14" s="60" customFormat="1" ht="24.75">
      <c r="A246" s="84" t="s">
        <v>366</v>
      </c>
      <c r="B246" s="90" t="s">
        <v>371</v>
      </c>
      <c r="C246" s="91" t="s">
        <v>216</v>
      </c>
      <c r="D246" s="91" t="s">
        <v>217</v>
      </c>
      <c r="E246" s="91" t="s">
        <v>365</v>
      </c>
      <c r="F246" s="91"/>
      <c r="G246" s="91"/>
      <c r="H246" s="91"/>
      <c r="I246" s="90">
        <f>82250+2400.1</f>
        <v>84650.1</v>
      </c>
      <c r="J246" s="90"/>
      <c r="K246" s="90"/>
      <c r="L246" s="60" t="s">
        <v>443</v>
      </c>
    </row>
    <row r="247" spans="1:14" s="60" customFormat="1" ht="36.75">
      <c r="A247" s="57" t="s">
        <v>174</v>
      </c>
      <c r="B247" s="58" t="s">
        <v>175</v>
      </c>
      <c r="C247" s="59"/>
      <c r="D247" s="59"/>
      <c r="E247" s="59"/>
      <c r="F247" s="59"/>
      <c r="G247" s="59"/>
      <c r="H247" s="59"/>
      <c r="I247" s="58">
        <f>SUM(I248)</f>
        <v>11051.5</v>
      </c>
      <c r="J247" s="58">
        <f t="shared" ref="J247:K249" si="141">SUM(J248)</f>
        <v>0</v>
      </c>
      <c r="K247" s="58">
        <f t="shared" si="141"/>
        <v>0</v>
      </c>
    </row>
    <row r="248" spans="1:14" s="60" customFormat="1">
      <c r="A248" s="61" t="s">
        <v>14</v>
      </c>
      <c r="B248" s="62" t="s">
        <v>175</v>
      </c>
      <c r="C248" s="63" t="s">
        <v>216</v>
      </c>
      <c r="D248" s="63"/>
      <c r="E248" s="63"/>
      <c r="F248" s="71"/>
      <c r="G248" s="71"/>
      <c r="H248" s="71"/>
      <c r="I248" s="62">
        <f>SUM(I249)</f>
        <v>11051.5</v>
      </c>
      <c r="J248" s="62">
        <f t="shared" si="141"/>
        <v>0</v>
      </c>
      <c r="K248" s="62">
        <f t="shared" si="141"/>
        <v>0</v>
      </c>
    </row>
    <row r="249" spans="1:14" s="60" customFormat="1">
      <c r="A249" s="61" t="s">
        <v>15</v>
      </c>
      <c r="B249" s="62" t="s">
        <v>175</v>
      </c>
      <c r="C249" s="63" t="s">
        <v>216</v>
      </c>
      <c r="D249" s="63" t="s">
        <v>217</v>
      </c>
      <c r="E249" s="63"/>
      <c r="F249" s="71"/>
      <c r="G249" s="71"/>
      <c r="H249" s="71"/>
      <c r="I249" s="62">
        <f>SUM(I250)</f>
        <v>11051.5</v>
      </c>
      <c r="J249" s="62">
        <f t="shared" si="141"/>
        <v>0</v>
      </c>
      <c r="K249" s="62">
        <f t="shared" si="141"/>
        <v>0</v>
      </c>
    </row>
    <row r="250" spans="1:14" s="60" customFormat="1" ht="24.75">
      <c r="A250" s="61" t="s">
        <v>70</v>
      </c>
      <c r="B250" s="62" t="s">
        <v>175</v>
      </c>
      <c r="C250" s="63" t="s">
        <v>216</v>
      </c>
      <c r="D250" s="63" t="s">
        <v>217</v>
      </c>
      <c r="E250" s="63">
        <v>244</v>
      </c>
      <c r="F250" s="71"/>
      <c r="G250" s="71"/>
      <c r="H250" s="71"/>
      <c r="I250" s="62">
        <f>9946.3+1105.2</f>
        <v>11051.5</v>
      </c>
      <c r="J250" s="62">
        <v>0</v>
      </c>
      <c r="K250" s="62">
        <v>0</v>
      </c>
      <c r="L250" s="60" t="s">
        <v>372</v>
      </c>
    </row>
    <row r="251" spans="1:14" s="60" customFormat="1">
      <c r="A251" s="57" t="s">
        <v>179</v>
      </c>
      <c r="B251" s="58" t="s">
        <v>180</v>
      </c>
      <c r="C251" s="59"/>
      <c r="D251" s="59"/>
      <c r="E251" s="59"/>
      <c r="F251" s="59"/>
      <c r="G251" s="59"/>
      <c r="H251" s="59"/>
      <c r="I251" s="58">
        <f>I252+I259+I264+I268+I275+I279+I284+I287+I291</f>
        <v>2889</v>
      </c>
      <c r="J251" s="58">
        <f t="shared" ref="J251:K251" si="142">J252+J259+J264+J268+J275+J279+J284+J287+J291</f>
        <v>2187</v>
      </c>
      <c r="K251" s="58">
        <f t="shared" si="142"/>
        <v>2285</v>
      </c>
    </row>
    <row r="252" spans="1:14" s="60" customFormat="1" ht="24.75">
      <c r="A252" s="57" t="s">
        <v>181</v>
      </c>
      <c r="B252" s="58" t="s">
        <v>182</v>
      </c>
      <c r="C252" s="59"/>
      <c r="D252" s="59"/>
      <c r="E252" s="59"/>
      <c r="F252" s="59"/>
      <c r="G252" s="59"/>
      <c r="H252" s="59"/>
      <c r="I252" s="58">
        <f>I253</f>
        <v>1419</v>
      </c>
      <c r="J252" s="58">
        <f t="shared" ref="J252:K252" si="143">J253</f>
        <v>1016</v>
      </c>
      <c r="K252" s="58">
        <f t="shared" si="143"/>
        <v>1070</v>
      </c>
    </row>
    <row r="253" spans="1:14" s="60" customFormat="1" ht="24.75">
      <c r="A253" s="61" t="s">
        <v>183</v>
      </c>
      <c r="B253" s="62" t="s">
        <v>184</v>
      </c>
      <c r="C253" s="63"/>
      <c r="D253" s="63"/>
      <c r="E253" s="63"/>
      <c r="F253" s="71"/>
      <c r="G253" s="71"/>
      <c r="H253" s="71"/>
      <c r="I253" s="62">
        <f>I255</f>
        <v>1419</v>
      </c>
      <c r="J253" s="62">
        <f t="shared" ref="J253:K253" si="144">J255</f>
        <v>1016</v>
      </c>
      <c r="K253" s="62">
        <f t="shared" si="144"/>
        <v>1070</v>
      </c>
    </row>
    <row r="254" spans="1:14" s="60" customFormat="1" ht="48.75" hidden="1">
      <c r="A254" s="61" t="s">
        <v>185</v>
      </c>
      <c r="B254" s="62" t="s">
        <v>186</v>
      </c>
      <c r="C254" s="63">
        <v>1</v>
      </c>
      <c r="D254" s="63">
        <v>2</v>
      </c>
      <c r="E254" s="63">
        <v>0</v>
      </c>
      <c r="F254" s="71"/>
      <c r="G254" s="71"/>
      <c r="H254" s="71"/>
      <c r="I254" s="62"/>
      <c r="J254" s="62"/>
      <c r="K254" s="62"/>
    </row>
    <row r="255" spans="1:14" s="60" customFormat="1">
      <c r="A255" s="61" t="s">
        <v>24</v>
      </c>
      <c r="B255" s="62" t="s">
        <v>186</v>
      </c>
      <c r="C255" s="63" t="s">
        <v>218</v>
      </c>
      <c r="D255" s="63"/>
      <c r="E255" s="63"/>
      <c r="F255" s="71"/>
      <c r="G255" s="71"/>
      <c r="H255" s="71"/>
      <c r="I255" s="62">
        <f>I256</f>
        <v>1419</v>
      </c>
      <c r="J255" s="62">
        <f t="shared" ref="J255:K255" si="145">J256</f>
        <v>1016</v>
      </c>
      <c r="K255" s="62">
        <f t="shared" si="145"/>
        <v>1070</v>
      </c>
    </row>
    <row r="256" spans="1:14" s="60" customFormat="1" ht="24.75">
      <c r="A256" s="61" t="s">
        <v>187</v>
      </c>
      <c r="B256" s="62" t="s">
        <v>186</v>
      </c>
      <c r="C256" s="63" t="s">
        <v>218</v>
      </c>
      <c r="D256" s="63" t="s">
        <v>233</v>
      </c>
      <c r="E256" s="63"/>
      <c r="F256" s="71"/>
      <c r="G256" s="71"/>
      <c r="H256" s="71"/>
      <c r="I256" s="62">
        <f>I257+I258</f>
        <v>1419</v>
      </c>
      <c r="J256" s="62">
        <f t="shared" ref="J256:K256" si="146">J257+J258</f>
        <v>1016</v>
      </c>
      <c r="K256" s="62">
        <f t="shared" si="146"/>
        <v>1070</v>
      </c>
    </row>
    <row r="257" spans="1:11" s="60" customFormat="1" ht="24.75">
      <c r="A257" s="61" t="s">
        <v>26</v>
      </c>
      <c r="B257" s="62" t="s">
        <v>186</v>
      </c>
      <c r="C257" s="63" t="s">
        <v>218</v>
      </c>
      <c r="D257" s="63" t="s">
        <v>233</v>
      </c>
      <c r="E257" s="63">
        <v>121</v>
      </c>
      <c r="F257" s="71"/>
      <c r="G257" s="71"/>
      <c r="H257" s="71"/>
      <c r="I257" s="62">
        <f>740+350</f>
        <v>1090</v>
      </c>
      <c r="J257" s="62">
        <v>780</v>
      </c>
      <c r="K257" s="64">
        <v>820</v>
      </c>
    </row>
    <row r="258" spans="1:11" s="60" customFormat="1" ht="36.75">
      <c r="A258" s="61" t="s">
        <v>188</v>
      </c>
      <c r="B258" s="62" t="s">
        <v>186</v>
      </c>
      <c r="C258" s="63" t="s">
        <v>218</v>
      </c>
      <c r="D258" s="63" t="s">
        <v>233</v>
      </c>
      <c r="E258" s="63">
        <v>129</v>
      </c>
      <c r="F258" s="71"/>
      <c r="G258" s="71"/>
      <c r="H258" s="71"/>
      <c r="I258" s="62">
        <f>224+105</f>
        <v>329</v>
      </c>
      <c r="J258" s="62">
        <v>236</v>
      </c>
      <c r="K258" s="64">
        <v>250</v>
      </c>
    </row>
    <row r="259" spans="1:11" s="60" customFormat="1">
      <c r="A259" s="57" t="s">
        <v>189</v>
      </c>
      <c r="B259" s="58" t="s">
        <v>190</v>
      </c>
      <c r="C259" s="59"/>
      <c r="D259" s="59"/>
      <c r="E259" s="59"/>
      <c r="F259" s="59"/>
      <c r="G259" s="59"/>
      <c r="H259" s="59"/>
      <c r="I259" s="58">
        <f>I260</f>
        <v>867</v>
      </c>
      <c r="J259" s="58">
        <f t="shared" ref="J259:K260" si="147">J260</f>
        <v>768</v>
      </c>
      <c r="K259" s="58">
        <f t="shared" si="147"/>
        <v>807</v>
      </c>
    </row>
    <row r="260" spans="1:11" s="60" customFormat="1">
      <c r="A260" s="61" t="s">
        <v>24</v>
      </c>
      <c r="B260" s="62" t="s">
        <v>190</v>
      </c>
      <c r="C260" s="63" t="s">
        <v>218</v>
      </c>
      <c r="D260" s="63"/>
      <c r="E260" s="63"/>
      <c r="F260" s="71"/>
      <c r="G260" s="71"/>
      <c r="H260" s="71"/>
      <c r="I260" s="62">
        <f>I261</f>
        <v>867</v>
      </c>
      <c r="J260" s="62">
        <f t="shared" si="147"/>
        <v>768</v>
      </c>
      <c r="K260" s="62">
        <f t="shared" si="147"/>
        <v>807</v>
      </c>
    </row>
    <row r="261" spans="1:11" s="60" customFormat="1" ht="36.75">
      <c r="A261" s="61" t="s">
        <v>191</v>
      </c>
      <c r="B261" s="62" t="s">
        <v>190</v>
      </c>
      <c r="C261" s="63" t="s">
        <v>218</v>
      </c>
      <c r="D261" s="63" t="s">
        <v>217</v>
      </c>
      <c r="E261" s="63"/>
      <c r="F261" s="71"/>
      <c r="G261" s="71"/>
      <c r="H261" s="71"/>
      <c r="I261" s="62">
        <f>I262+I263</f>
        <v>867</v>
      </c>
      <c r="J261" s="62">
        <f t="shared" ref="J261:K261" si="148">J262+J263</f>
        <v>768</v>
      </c>
      <c r="K261" s="62">
        <f t="shared" si="148"/>
        <v>807</v>
      </c>
    </row>
    <row r="262" spans="1:11" s="60" customFormat="1" ht="24.75">
      <c r="A262" s="61" t="s">
        <v>26</v>
      </c>
      <c r="B262" s="62" t="s">
        <v>190</v>
      </c>
      <c r="C262" s="63" t="s">
        <v>218</v>
      </c>
      <c r="D262" s="63" t="s">
        <v>217</v>
      </c>
      <c r="E262" s="63">
        <v>121</v>
      </c>
      <c r="F262" s="71"/>
      <c r="G262" s="71"/>
      <c r="H262" s="71"/>
      <c r="I262" s="62">
        <f>558+108</f>
        <v>666</v>
      </c>
      <c r="J262" s="62">
        <v>590</v>
      </c>
      <c r="K262" s="64">
        <v>620</v>
      </c>
    </row>
    <row r="263" spans="1:11" s="60" customFormat="1" ht="36.75">
      <c r="A263" s="61" t="s">
        <v>188</v>
      </c>
      <c r="B263" s="62" t="s">
        <v>190</v>
      </c>
      <c r="C263" s="63" t="s">
        <v>218</v>
      </c>
      <c r="D263" s="63" t="s">
        <v>217</v>
      </c>
      <c r="E263" s="63">
        <v>129</v>
      </c>
      <c r="F263" s="71"/>
      <c r="G263" s="71"/>
      <c r="H263" s="71"/>
      <c r="I263" s="62">
        <f>169+32</f>
        <v>201</v>
      </c>
      <c r="J263" s="62">
        <v>178</v>
      </c>
      <c r="K263" s="64">
        <v>187</v>
      </c>
    </row>
    <row r="264" spans="1:11" s="60" customFormat="1" ht="24.75">
      <c r="A264" s="57" t="s">
        <v>192</v>
      </c>
      <c r="B264" s="58" t="s">
        <v>193</v>
      </c>
      <c r="C264" s="59"/>
      <c r="D264" s="59"/>
      <c r="E264" s="59"/>
      <c r="F264" s="59"/>
      <c r="G264" s="59"/>
      <c r="H264" s="59"/>
      <c r="I264" s="58">
        <f>I265</f>
        <v>158</v>
      </c>
      <c r="J264" s="58">
        <f t="shared" ref="J264:K266" si="149">J265</f>
        <v>158</v>
      </c>
      <c r="K264" s="58">
        <f t="shared" si="149"/>
        <v>158</v>
      </c>
    </row>
    <row r="265" spans="1:11" s="60" customFormat="1">
      <c r="A265" s="61" t="s">
        <v>24</v>
      </c>
      <c r="B265" s="62" t="s">
        <v>193</v>
      </c>
      <c r="C265" s="63" t="s">
        <v>218</v>
      </c>
      <c r="D265" s="63"/>
      <c r="E265" s="63"/>
      <c r="F265" s="71"/>
      <c r="G265" s="71"/>
      <c r="H265" s="71"/>
      <c r="I265" s="62">
        <f>I266</f>
        <v>158</v>
      </c>
      <c r="J265" s="62">
        <f t="shared" si="149"/>
        <v>158</v>
      </c>
      <c r="K265" s="62">
        <f t="shared" si="149"/>
        <v>158</v>
      </c>
    </row>
    <row r="266" spans="1:11" s="60" customFormat="1" ht="36.75">
      <c r="A266" s="61" t="s">
        <v>194</v>
      </c>
      <c r="B266" s="62" t="s">
        <v>193</v>
      </c>
      <c r="C266" s="63" t="s">
        <v>218</v>
      </c>
      <c r="D266" s="63" t="s">
        <v>221</v>
      </c>
      <c r="E266" s="63"/>
      <c r="F266" s="71"/>
      <c r="G266" s="71"/>
      <c r="H266" s="71"/>
      <c r="I266" s="62">
        <f>I267</f>
        <v>158</v>
      </c>
      <c r="J266" s="62">
        <f t="shared" si="149"/>
        <v>158</v>
      </c>
      <c r="K266" s="62">
        <f t="shared" si="149"/>
        <v>158</v>
      </c>
    </row>
    <row r="267" spans="1:11" s="60" customFormat="1" ht="19.5" customHeight="1">
      <c r="A267" s="61" t="s">
        <v>56</v>
      </c>
      <c r="B267" s="62" t="s">
        <v>193</v>
      </c>
      <c r="C267" s="63" t="s">
        <v>218</v>
      </c>
      <c r="D267" s="63" t="s">
        <v>221</v>
      </c>
      <c r="E267" s="63">
        <v>540</v>
      </c>
      <c r="F267" s="71"/>
      <c r="G267" s="71"/>
      <c r="H267" s="71"/>
      <c r="I267" s="62">
        <v>158</v>
      </c>
      <c r="J267" s="62">
        <v>158</v>
      </c>
      <c r="K267" s="64">
        <v>158</v>
      </c>
    </row>
    <row r="268" spans="1:11" s="60" customFormat="1" ht="24.75">
      <c r="A268" s="57" t="s">
        <v>195</v>
      </c>
      <c r="B268" s="58" t="s">
        <v>196</v>
      </c>
      <c r="C268" s="59"/>
      <c r="D268" s="59"/>
      <c r="E268" s="59"/>
      <c r="F268" s="59"/>
      <c r="G268" s="59"/>
      <c r="H268" s="59"/>
      <c r="I268" s="58">
        <f>I269+I272</f>
        <v>300</v>
      </c>
      <c r="J268" s="58">
        <f t="shared" ref="J268:K268" si="150">J269+J272</f>
        <v>200</v>
      </c>
      <c r="K268" s="58">
        <f t="shared" si="150"/>
        <v>200</v>
      </c>
    </row>
    <row r="269" spans="1:11" s="60" customFormat="1">
      <c r="A269" s="61" t="s">
        <v>24</v>
      </c>
      <c r="B269" s="62" t="s">
        <v>196</v>
      </c>
      <c r="C269" s="63" t="s">
        <v>218</v>
      </c>
      <c r="D269" s="63"/>
      <c r="E269" s="63"/>
      <c r="F269" s="71"/>
      <c r="G269" s="71"/>
      <c r="H269" s="71"/>
      <c r="I269" s="62">
        <f>I270</f>
        <v>200</v>
      </c>
      <c r="J269" s="62">
        <f t="shared" ref="J269:K270" si="151">J270</f>
        <v>200</v>
      </c>
      <c r="K269" s="62">
        <f t="shared" si="151"/>
        <v>200</v>
      </c>
    </row>
    <row r="270" spans="1:11" s="60" customFormat="1">
      <c r="A270" s="61" t="s">
        <v>197</v>
      </c>
      <c r="B270" s="62" t="s">
        <v>196</v>
      </c>
      <c r="C270" s="63" t="s">
        <v>218</v>
      </c>
      <c r="D270" s="63">
        <v>11</v>
      </c>
      <c r="E270" s="63"/>
      <c r="F270" s="71"/>
      <c r="G270" s="71"/>
      <c r="H270" s="71"/>
      <c r="I270" s="62">
        <f>I271</f>
        <v>200</v>
      </c>
      <c r="J270" s="62">
        <f t="shared" si="151"/>
        <v>200</v>
      </c>
      <c r="K270" s="62">
        <f t="shared" si="151"/>
        <v>200</v>
      </c>
    </row>
    <row r="271" spans="1:11" s="60" customFormat="1">
      <c r="A271" s="61" t="s">
        <v>198</v>
      </c>
      <c r="B271" s="62" t="s">
        <v>196</v>
      </c>
      <c r="C271" s="63" t="s">
        <v>218</v>
      </c>
      <c r="D271" s="63">
        <v>11</v>
      </c>
      <c r="E271" s="63">
        <v>870</v>
      </c>
      <c r="F271" s="71"/>
      <c r="G271" s="71"/>
      <c r="H271" s="71"/>
      <c r="I271" s="62">
        <v>200</v>
      </c>
      <c r="J271" s="62">
        <v>200</v>
      </c>
      <c r="K271" s="62">
        <v>200</v>
      </c>
    </row>
    <row r="272" spans="1:11" s="60" customFormat="1">
      <c r="A272" s="61" t="s">
        <v>24</v>
      </c>
      <c r="B272" s="62" t="s">
        <v>196</v>
      </c>
      <c r="C272" s="63" t="s">
        <v>218</v>
      </c>
      <c r="D272" s="63"/>
      <c r="E272" s="63"/>
      <c r="F272" s="71"/>
      <c r="G272" s="71"/>
      <c r="H272" s="71"/>
      <c r="I272" s="62">
        <f>I273</f>
        <v>100</v>
      </c>
      <c r="J272" s="62">
        <f t="shared" ref="J272:K273" si="152">J273</f>
        <v>0</v>
      </c>
      <c r="K272" s="62">
        <f t="shared" si="152"/>
        <v>0</v>
      </c>
    </row>
    <row r="273" spans="1:11" s="60" customFormat="1">
      <c r="A273" s="61" t="s">
        <v>38</v>
      </c>
      <c r="B273" s="62" t="s">
        <v>196</v>
      </c>
      <c r="C273" s="63" t="s">
        <v>218</v>
      </c>
      <c r="D273" s="108" t="s">
        <v>220</v>
      </c>
      <c r="E273" s="63"/>
      <c r="F273" s="71"/>
      <c r="G273" s="71"/>
      <c r="H273" s="71"/>
      <c r="I273" s="62">
        <f>I274</f>
        <v>100</v>
      </c>
      <c r="J273" s="62">
        <f t="shared" si="152"/>
        <v>0</v>
      </c>
      <c r="K273" s="62">
        <f t="shared" si="152"/>
        <v>0</v>
      </c>
    </row>
    <row r="274" spans="1:11" s="60" customFormat="1" ht="24.75">
      <c r="A274" s="61" t="s">
        <v>70</v>
      </c>
      <c r="B274" s="62" t="s">
        <v>196</v>
      </c>
      <c r="C274" s="63" t="s">
        <v>218</v>
      </c>
      <c r="D274" s="108" t="s">
        <v>220</v>
      </c>
      <c r="E274" s="63">
        <v>244</v>
      </c>
      <c r="F274" s="71"/>
      <c r="G274" s="71"/>
      <c r="H274" s="71"/>
      <c r="I274" s="62">
        <v>100</v>
      </c>
      <c r="J274" s="62">
        <v>0</v>
      </c>
      <c r="K274" s="64">
        <v>0</v>
      </c>
    </row>
    <row r="275" spans="1:11" s="60" customFormat="1">
      <c r="A275" s="65" t="s">
        <v>209</v>
      </c>
      <c r="B275" s="58" t="s">
        <v>210</v>
      </c>
      <c r="C275" s="59"/>
      <c r="D275" s="59"/>
      <c r="E275" s="59"/>
      <c r="F275" s="59"/>
      <c r="G275" s="59"/>
      <c r="H275" s="59"/>
      <c r="I275" s="58">
        <f>I276</f>
        <v>35</v>
      </c>
      <c r="J275" s="58">
        <f t="shared" ref="J275:K276" si="153">J276</f>
        <v>35</v>
      </c>
      <c r="K275" s="58">
        <f t="shared" si="153"/>
        <v>40</v>
      </c>
    </row>
    <row r="276" spans="1:11" s="60" customFormat="1">
      <c r="A276" s="61" t="s">
        <v>237</v>
      </c>
      <c r="B276" s="62" t="s">
        <v>210</v>
      </c>
      <c r="C276" s="63" t="s">
        <v>238</v>
      </c>
      <c r="D276" s="63"/>
      <c r="E276" s="63"/>
      <c r="F276" s="71"/>
      <c r="G276" s="71"/>
      <c r="H276" s="71"/>
      <c r="I276" s="62">
        <f>I277</f>
        <v>35</v>
      </c>
      <c r="J276" s="62">
        <f t="shared" si="153"/>
        <v>35</v>
      </c>
      <c r="K276" s="62">
        <f t="shared" si="153"/>
        <v>40</v>
      </c>
    </row>
    <row r="277" spans="1:11" s="60" customFormat="1">
      <c r="A277" s="61" t="s">
        <v>206</v>
      </c>
      <c r="B277" s="62" t="s">
        <v>210</v>
      </c>
      <c r="C277" s="63" t="s">
        <v>238</v>
      </c>
      <c r="D277" s="63" t="s">
        <v>217</v>
      </c>
      <c r="E277" s="63"/>
      <c r="F277" s="71"/>
      <c r="G277" s="71"/>
      <c r="H277" s="71"/>
      <c r="I277" s="62">
        <f>SUM(I278)</f>
        <v>35</v>
      </c>
      <c r="J277" s="62">
        <f t="shared" ref="J277:K277" si="154">SUM(J278)</f>
        <v>35</v>
      </c>
      <c r="K277" s="62">
        <f t="shared" si="154"/>
        <v>40</v>
      </c>
    </row>
    <row r="278" spans="1:11" s="60" customFormat="1" ht="24.75">
      <c r="A278" s="66" t="s">
        <v>211</v>
      </c>
      <c r="B278" s="62" t="s">
        <v>210</v>
      </c>
      <c r="C278" s="63">
        <v>10</v>
      </c>
      <c r="D278" s="63" t="s">
        <v>217</v>
      </c>
      <c r="E278" s="63">
        <v>323</v>
      </c>
      <c r="F278" s="71"/>
      <c r="G278" s="71"/>
      <c r="H278" s="71"/>
      <c r="I278" s="62">
        <f>45-10</f>
        <v>35</v>
      </c>
      <c r="J278" s="62">
        <f>45-10</f>
        <v>35</v>
      </c>
      <c r="K278" s="62">
        <f>50-10</f>
        <v>40</v>
      </c>
    </row>
    <row r="279" spans="1:11" s="60" customFormat="1">
      <c r="A279" s="57" t="s">
        <v>199</v>
      </c>
      <c r="B279" s="64" t="s">
        <v>419</v>
      </c>
      <c r="C279" s="59" t="s">
        <v>218</v>
      </c>
      <c r="D279" s="59"/>
      <c r="E279" s="59"/>
      <c r="F279" s="59"/>
      <c r="G279" s="59"/>
      <c r="H279" s="59"/>
      <c r="I279" s="58">
        <f>I280</f>
        <v>86.5</v>
      </c>
      <c r="J279" s="58">
        <f t="shared" ref="J279:K280" si="155">J280</f>
        <v>0</v>
      </c>
      <c r="K279" s="58">
        <f t="shared" si="155"/>
        <v>0</v>
      </c>
    </row>
    <row r="280" spans="1:11" s="60" customFormat="1" ht="0.75" customHeight="1">
      <c r="A280" s="61" t="s">
        <v>201</v>
      </c>
      <c r="B280" s="62" t="s">
        <v>200</v>
      </c>
      <c r="C280" s="63" t="s">
        <v>218</v>
      </c>
      <c r="D280" s="63">
        <v>13</v>
      </c>
      <c r="E280" s="63"/>
      <c r="F280" s="71"/>
      <c r="G280" s="71"/>
      <c r="H280" s="71"/>
      <c r="I280" s="62">
        <f>I281</f>
        <v>86.5</v>
      </c>
      <c r="J280" s="94">
        <f t="shared" si="155"/>
        <v>0</v>
      </c>
      <c r="K280" s="94">
        <f t="shared" si="155"/>
        <v>0</v>
      </c>
    </row>
    <row r="281" spans="1:11" s="60" customFormat="1" ht="38.25" customHeight="1">
      <c r="A281" s="4" t="s">
        <v>202</v>
      </c>
      <c r="B281" s="64" t="s">
        <v>419</v>
      </c>
      <c r="C281" s="99" t="s">
        <v>218</v>
      </c>
      <c r="D281" s="99" t="s">
        <v>220</v>
      </c>
      <c r="E281" s="63"/>
      <c r="F281" s="71"/>
      <c r="G281" s="71"/>
      <c r="H281" s="71"/>
      <c r="I281" s="62">
        <f>I282</f>
        <v>86.5</v>
      </c>
      <c r="J281" s="94">
        <f t="shared" ref="J281:K281" si="156">J282</f>
        <v>0</v>
      </c>
      <c r="K281" s="94">
        <f t="shared" si="156"/>
        <v>0</v>
      </c>
    </row>
    <row r="282" spans="1:11" s="60" customFormat="1" ht="37.5" customHeight="1">
      <c r="A282" s="4" t="s">
        <v>202</v>
      </c>
      <c r="B282" s="97" t="s">
        <v>204</v>
      </c>
      <c r="C282" s="99" t="s">
        <v>218</v>
      </c>
      <c r="D282" s="99" t="s">
        <v>220</v>
      </c>
      <c r="E282" s="63"/>
      <c r="F282" s="71"/>
      <c r="G282" s="71"/>
      <c r="H282" s="71"/>
      <c r="I282" s="62">
        <f>SUM(I283)</f>
        <v>86.5</v>
      </c>
      <c r="J282" s="94">
        <f t="shared" ref="J282:K282" si="157">SUM(J283)</f>
        <v>0</v>
      </c>
      <c r="K282" s="94">
        <f t="shared" si="157"/>
        <v>0</v>
      </c>
    </row>
    <row r="283" spans="1:11" s="60" customFormat="1">
      <c r="A283" s="4" t="s">
        <v>205</v>
      </c>
      <c r="B283" s="97" t="s">
        <v>204</v>
      </c>
      <c r="C283" s="99" t="s">
        <v>218</v>
      </c>
      <c r="D283" s="99" t="s">
        <v>220</v>
      </c>
      <c r="E283" s="99" t="s">
        <v>418</v>
      </c>
      <c r="F283" s="71"/>
      <c r="G283" s="71"/>
      <c r="H283" s="71"/>
      <c r="I283" s="62">
        <f>100-13.5</f>
        <v>86.5</v>
      </c>
      <c r="J283" s="62">
        <v>0</v>
      </c>
      <c r="K283" s="62">
        <v>0</v>
      </c>
    </row>
    <row r="284" spans="1:11" s="60" customFormat="1" ht="24.75">
      <c r="A284" s="1" t="s">
        <v>416</v>
      </c>
      <c r="B284" s="40" t="s">
        <v>420</v>
      </c>
      <c r="C284" s="59"/>
      <c r="D284" s="59"/>
      <c r="E284" s="59"/>
      <c r="F284" s="59"/>
      <c r="G284" s="59"/>
      <c r="H284" s="59"/>
      <c r="I284" s="58">
        <f>I285</f>
        <v>10</v>
      </c>
      <c r="J284" s="58">
        <f t="shared" ref="J284:K284" si="158">J285</f>
        <v>10</v>
      </c>
      <c r="K284" s="58">
        <f t="shared" si="158"/>
        <v>10</v>
      </c>
    </row>
    <row r="285" spans="1:11" s="60" customFormat="1">
      <c r="A285" s="4" t="s">
        <v>415</v>
      </c>
      <c r="B285" s="97" t="s">
        <v>417</v>
      </c>
      <c r="C285" s="99" t="s">
        <v>220</v>
      </c>
      <c r="D285" s="99" t="s">
        <v>218</v>
      </c>
      <c r="E285" s="99"/>
      <c r="F285" s="99"/>
      <c r="G285" s="99"/>
      <c r="H285" s="99"/>
      <c r="I285" s="98">
        <f>SUM(I286)</f>
        <v>10</v>
      </c>
      <c r="J285" s="98">
        <f t="shared" ref="J285:K285" si="159">SUM(J286)</f>
        <v>10</v>
      </c>
      <c r="K285" s="98">
        <f t="shared" si="159"/>
        <v>10</v>
      </c>
    </row>
    <row r="286" spans="1:11" s="60" customFormat="1">
      <c r="A286" s="4" t="s">
        <v>414</v>
      </c>
      <c r="B286" s="97" t="s">
        <v>417</v>
      </c>
      <c r="C286" s="99" t="s">
        <v>220</v>
      </c>
      <c r="D286" s="99" t="s">
        <v>218</v>
      </c>
      <c r="E286" s="99" t="s">
        <v>413</v>
      </c>
      <c r="F286" s="99"/>
      <c r="G286" s="99"/>
      <c r="H286" s="99"/>
      <c r="I286" s="98">
        <v>10</v>
      </c>
      <c r="J286" s="98">
        <v>10</v>
      </c>
      <c r="K286" s="98">
        <v>10</v>
      </c>
    </row>
    <row r="287" spans="1:11" s="60" customFormat="1" ht="24.75">
      <c r="A287" s="57" t="s">
        <v>239</v>
      </c>
      <c r="B287" s="67" t="s">
        <v>207</v>
      </c>
      <c r="C287" s="59"/>
      <c r="D287" s="59"/>
      <c r="E287" s="63"/>
      <c r="F287" s="71"/>
      <c r="G287" s="71"/>
      <c r="H287" s="71"/>
      <c r="I287" s="58">
        <f>I288</f>
        <v>0</v>
      </c>
      <c r="J287" s="58">
        <f t="shared" ref="J287:K289" si="160">J288</f>
        <v>0</v>
      </c>
      <c r="K287" s="58">
        <f t="shared" si="160"/>
        <v>0</v>
      </c>
    </row>
    <row r="288" spans="1:11" s="60" customFormat="1">
      <c r="A288" s="61" t="s">
        <v>237</v>
      </c>
      <c r="B288" s="64" t="s">
        <v>207</v>
      </c>
      <c r="C288" s="63" t="s">
        <v>238</v>
      </c>
      <c r="D288" s="63"/>
      <c r="E288" s="63"/>
      <c r="F288" s="71"/>
      <c r="G288" s="71"/>
      <c r="H288" s="71"/>
      <c r="I288" s="62">
        <f>I289</f>
        <v>0</v>
      </c>
      <c r="J288" s="62">
        <f t="shared" si="160"/>
        <v>0</v>
      </c>
      <c r="K288" s="62">
        <f t="shared" si="160"/>
        <v>0</v>
      </c>
    </row>
    <row r="289" spans="1:11" s="60" customFormat="1">
      <c r="A289" s="61" t="s">
        <v>206</v>
      </c>
      <c r="B289" s="64" t="s">
        <v>207</v>
      </c>
      <c r="C289" s="63">
        <v>10</v>
      </c>
      <c r="D289" s="63" t="s">
        <v>217</v>
      </c>
      <c r="E289" s="63"/>
      <c r="F289" s="71"/>
      <c r="G289" s="71"/>
      <c r="H289" s="71"/>
      <c r="I289" s="62">
        <f>I290</f>
        <v>0</v>
      </c>
      <c r="J289" s="62">
        <f t="shared" si="160"/>
        <v>0</v>
      </c>
      <c r="K289" s="62">
        <f t="shared" si="160"/>
        <v>0</v>
      </c>
    </row>
    <row r="290" spans="1:11" s="60" customFormat="1">
      <c r="A290" s="66" t="s">
        <v>208</v>
      </c>
      <c r="B290" s="64" t="s">
        <v>207</v>
      </c>
      <c r="C290" s="63">
        <v>10</v>
      </c>
      <c r="D290" s="63" t="s">
        <v>217</v>
      </c>
      <c r="E290" s="63">
        <v>313</v>
      </c>
      <c r="F290" s="71"/>
      <c r="G290" s="71"/>
      <c r="H290" s="71"/>
      <c r="I290" s="62">
        <v>0</v>
      </c>
      <c r="J290" s="62">
        <v>0</v>
      </c>
      <c r="K290" s="64">
        <v>0</v>
      </c>
    </row>
    <row r="291" spans="1:11" s="60" customFormat="1">
      <c r="A291" s="65" t="s">
        <v>436</v>
      </c>
      <c r="B291" s="40" t="s">
        <v>435</v>
      </c>
      <c r="C291" s="108"/>
      <c r="D291" s="108"/>
      <c r="E291" s="108"/>
      <c r="F291" s="108"/>
      <c r="G291" s="108"/>
      <c r="H291" s="108"/>
      <c r="I291" s="107">
        <f>SUM(I292)</f>
        <v>13.5</v>
      </c>
      <c r="J291" s="107">
        <f t="shared" ref="J291:K291" si="161">SUM(J292)</f>
        <v>0</v>
      </c>
      <c r="K291" s="107">
        <f t="shared" si="161"/>
        <v>0</v>
      </c>
    </row>
    <row r="292" spans="1:11" s="60" customFormat="1">
      <c r="A292" s="66" t="s">
        <v>38</v>
      </c>
      <c r="B292" s="106" t="s">
        <v>435</v>
      </c>
      <c r="C292" s="108" t="s">
        <v>218</v>
      </c>
      <c r="D292" s="108" t="s">
        <v>220</v>
      </c>
      <c r="E292" s="108"/>
      <c r="F292" s="108"/>
      <c r="G292" s="108"/>
      <c r="H292" s="108"/>
      <c r="I292" s="107">
        <f>SUM(I293)</f>
        <v>13.5</v>
      </c>
      <c r="J292" s="107">
        <f t="shared" ref="J292:K292" si="162">SUM(J293)</f>
        <v>0</v>
      </c>
      <c r="K292" s="107">
        <f t="shared" si="162"/>
        <v>0</v>
      </c>
    </row>
    <row r="293" spans="1:11" s="60" customFormat="1">
      <c r="A293" s="66" t="s">
        <v>437</v>
      </c>
      <c r="B293" s="106" t="s">
        <v>435</v>
      </c>
      <c r="C293" s="108" t="s">
        <v>218</v>
      </c>
      <c r="D293" s="108" t="s">
        <v>220</v>
      </c>
      <c r="E293" s="108" t="s">
        <v>434</v>
      </c>
      <c r="F293" s="108"/>
      <c r="G293" s="108"/>
      <c r="H293" s="108"/>
      <c r="I293" s="107">
        <f>13.5</f>
        <v>13.5</v>
      </c>
      <c r="J293" s="107"/>
      <c r="K293" s="64"/>
    </row>
    <row r="294" spans="1:11" s="60" customFormat="1">
      <c r="A294" s="65" t="s">
        <v>212</v>
      </c>
      <c r="B294" s="58" t="s">
        <v>213</v>
      </c>
      <c r="C294" s="59"/>
      <c r="D294" s="59"/>
      <c r="E294" s="59"/>
      <c r="F294" s="59"/>
      <c r="G294" s="59"/>
      <c r="H294" s="59"/>
      <c r="I294" s="58">
        <f>I295</f>
        <v>0</v>
      </c>
      <c r="J294" s="58">
        <f t="shared" ref="J294:K296" si="163">J295</f>
        <v>1060</v>
      </c>
      <c r="K294" s="58">
        <f t="shared" si="163"/>
        <v>2192</v>
      </c>
    </row>
    <row r="295" spans="1:11" s="60" customFormat="1" ht="24.75">
      <c r="A295" s="65" t="s">
        <v>214</v>
      </c>
      <c r="B295" s="58" t="s">
        <v>213</v>
      </c>
      <c r="C295" s="59"/>
      <c r="D295" s="59"/>
      <c r="E295" s="59"/>
      <c r="F295" s="59"/>
      <c r="G295" s="59"/>
      <c r="H295" s="59"/>
      <c r="I295" s="58">
        <f>I296</f>
        <v>0</v>
      </c>
      <c r="J295" s="58">
        <f t="shared" si="163"/>
        <v>1060</v>
      </c>
      <c r="K295" s="58">
        <f t="shared" si="163"/>
        <v>2192</v>
      </c>
    </row>
    <row r="296" spans="1:11" s="60" customFormat="1" ht="24.75">
      <c r="A296" s="66" t="s">
        <v>214</v>
      </c>
      <c r="B296" s="62" t="s">
        <v>213</v>
      </c>
      <c r="C296" s="63">
        <v>99</v>
      </c>
      <c r="D296" s="63"/>
      <c r="E296" s="63"/>
      <c r="F296" s="71"/>
      <c r="G296" s="71"/>
      <c r="H296" s="71"/>
      <c r="I296" s="62">
        <f>I297</f>
        <v>0</v>
      </c>
      <c r="J296" s="62">
        <f t="shared" si="163"/>
        <v>1060</v>
      </c>
      <c r="K296" s="62">
        <f t="shared" si="163"/>
        <v>2192</v>
      </c>
    </row>
    <row r="297" spans="1:11" s="60" customFormat="1" ht="24.75">
      <c r="A297" s="66" t="s">
        <v>214</v>
      </c>
      <c r="B297" s="62" t="s">
        <v>213</v>
      </c>
      <c r="C297" s="63">
        <v>99</v>
      </c>
      <c r="D297" s="63">
        <v>99</v>
      </c>
      <c r="E297" s="63"/>
      <c r="F297" s="71"/>
      <c r="G297" s="71"/>
      <c r="H297" s="71"/>
      <c r="I297" s="62">
        <f>SUM(I298)</f>
        <v>0</v>
      </c>
      <c r="J297" s="62">
        <f t="shared" ref="J297:K297" si="164">SUM(J298)</f>
        <v>1060</v>
      </c>
      <c r="K297" s="62">
        <f t="shared" si="164"/>
        <v>2192</v>
      </c>
    </row>
    <row r="298" spans="1:11" s="60" customFormat="1">
      <c r="A298" s="66" t="s">
        <v>205</v>
      </c>
      <c r="B298" s="62" t="s">
        <v>213</v>
      </c>
      <c r="C298" s="63">
        <v>99</v>
      </c>
      <c r="D298" s="63">
        <v>99</v>
      </c>
      <c r="E298" s="63">
        <v>880</v>
      </c>
      <c r="F298" s="71"/>
      <c r="G298" s="71"/>
      <c r="H298" s="71"/>
      <c r="I298" s="62">
        <v>0</v>
      </c>
      <c r="J298" s="62">
        <v>1060</v>
      </c>
      <c r="K298" s="62">
        <v>2192</v>
      </c>
    </row>
    <row r="299" spans="1:11" s="60" customFormat="1">
      <c r="A299" s="57" t="s">
        <v>215</v>
      </c>
      <c r="B299" s="80"/>
      <c r="C299" s="80"/>
      <c r="D299" s="80"/>
      <c r="E299" s="80"/>
      <c r="F299" s="80"/>
      <c r="G299" s="80"/>
      <c r="H299" s="80"/>
      <c r="I299" s="74">
        <f>I8+I16+I59+I171+I202+I216+I227+I251+I232+I294</f>
        <v>187471.8</v>
      </c>
      <c r="J299" s="74">
        <f>J8+J16+J59+J171+J202+J216+J227+J232+J251+J294</f>
        <v>42452.200000000004</v>
      </c>
      <c r="K299" s="74">
        <f>K8+K16+K59+K171+K202+K216+K227+K232+K251+K294</f>
        <v>43882.9</v>
      </c>
    </row>
  </sheetData>
  <mergeCells count="20">
    <mergeCell ref="J191:J192"/>
    <mergeCell ref="K191:K192"/>
    <mergeCell ref="B130:B131"/>
    <mergeCell ref="C130:C131"/>
    <mergeCell ref="D130:D131"/>
    <mergeCell ref="E130:E131"/>
    <mergeCell ref="I130:I131"/>
    <mergeCell ref="B191:B192"/>
    <mergeCell ref="C191:C192"/>
    <mergeCell ref="D191:D192"/>
    <mergeCell ref="E191:E192"/>
    <mergeCell ref="I191:I192"/>
    <mergeCell ref="J130:J131"/>
    <mergeCell ref="A5:K5"/>
    <mergeCell ref="C1:K1"/>
    <mergeCell ref="J6:K6"/>
    <mergeCell ref="K130:K131"/>
    <mergeCell ref="G4:K4"/>
    <mergeCell ref="I2:K2"/>
    <mergeCell ref="D3:K3"/>
  </mergeCells>
  <pageMargins left="0.70866141732283472" right="0.11811023622047245" top="0.15748031496062992" bottom="0.15748031496062992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2ведомст</vt:lpstr>
      <vt:lpstr>3функц</vt:lpstr>
      <vt:lpstr>4программы</vt:lpstr>
      <vt:lpstr>'4программы'!_GoBack</vt:lpstr>
      <vt:lpstr>'2ведомст'!Заголовки_для_печати</vt:lpstr>
      <vt:lpstr>'3функц'!Заголовки_для_печати</vt:lpstr>
      <vt:lpstr>'4программы'!Заголовки_для_печати</vt:lpstr>
      <vt:lpstr>'4программы'!Область_печати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NachFin</dc:creator>
  <cp:lastModifiedBy>GGMO</cp:lastModifiedBy>
  <cp:lastPrinted>2024-02-01T07:13:18Z</cp:lastPrinted>
  <dcterms:created xsi:type="dcterms:W3CDTF">2023-08-18T07:12:04Z</dcterms:created>
  <dcterms:modified xsi:type="dcterms:W3CDTF">2024-02-27T09:38:25Z</dcterms:modified>
</cp:coreProperties>
</file>